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035"/>
  </bookViews>
  <sheets>
    <sheet name="APPROVED SUPP.BUDGET 1-FY 24-25" sheetId="1" r:id="rId1"/>
    <sheet name="COMMITMENTS" sheetId="3" r:id="rId2"/>
    <sheet name="BUDGET SUMMARY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52511"/>
</workbook>
</file>

<file path=xl/calcChain.xml><?xml version="1.0" encoding="utf-8"?>
<calcChain xmlns="http://schemas.openxmlformats.org/spreadsheetml/2006/main">
  <c r="E190" i="1" l="1"/>
  <c r="C190" i="1"/>
  <c r="B301" i="1"/>
  <c r="F3" i="1"/>
  <c r="E5" i="3" l="1"/>
  <c r="C23" i="3" l="1"/>
  <c r="D22" i="3"/>
  <c r="B22" i="3"/>
  <c r="D21" i="3"/>
  <c r="B21" i="3"/>
  <c r="F21" i="3" s="1"/>
  <c r="D20" i="3"/>
  <c r="B20" i="3"/>
  <c r="F20" i="3" s="1"/>
  <c r="B19" i="3"/>
  <c r="F19" i="3" s="1"/>
  <c r="D18" i="3"/>
  <c r="B18" i="3"/>
  <c r="F18" i="3" s="1"/>
  <c r="D17" i="3"/>
  <c r="B17" i="3"/>
  <c r="D16" i="3"/>
  <c r="F16" i="3" s="1"/>
  <c r="B16" i="3"/>
  <c r="D15" i="3"/>
  <c r="B15" i="3"/>
  <c r="F15" i="3" s="1"/>
  <c r="D14" i="3"/>
  <c r="B14" i="3"/>
  <c r="F14" i="3" s="1"/>
  <c r="D13" i="3"/>
  <c r="B13" i="3"/>
  <c r="F13" i="3" s="1"/>
  <c r="E12" i="3"/>
  <c r="D12" i="3"/>
  <c r="B12" i="3"/>
  <c r="D11" i="3"/>
  <c r="B11" i="3"/>
  <c r="F11" i="3" s="1"/>
  <c r="B10" i="3"/>
  <c r="F10" i="3" s="1"/>
  <c r="D9" i="3"/>
  <c r="B9" i="3"/>
  <c r="F9" i="3" s="1"/>
  <c r="D8" i="3"/>
  <c r="B8" i="3"/>
  <c r="D7" i="3"/>
  <c r="B7" i="3"/>
  <c r="F7" i="3" s="1"/>
  <c r="D6" i="3"/>
  <c r="B6" i="3"/>
  <c r="F6" i="3" s="1"/>
  <c r="E23" i="3"/>
  <c r="B5" i="3"/>
  <c r="D4" i="3"/>
  <c r="B4" i="3"/>
  <c r="F4" i="3" s="1"/>
  <c r="D3" i="3"/>
  <c r="B3" i="3"/>
  <c r="F12" i="3" l="1"/>
  <c r="F3" i="3"/>
  <c r="F8" i="3"/>
  <c r="F22" i="3"/>
  <c r="F17" i="3"/>
  <c r="B23" i="3"/>
  <c r="F26" i="2"/>
  <c r="F22" i="2"/>
  <c r="E22" i="2"/>
  <c r="D22" i="2"/>
  <c r="C22" i="2"/>
  <c r="F21" i="2"/>
  <c r="E21" i="2"/>
  <c r="D21" i="2"/>
  <c r="C21" i="2"/>
  <c r="B21" i="2"/>
  <c r="F20" i="2"/>
  <c r="E20" i="2"/>
  <c r="D20" i="2"/>
  <c r="C20" i="2"/>
  <c r="B20" i="2"/>
  <c r="F19" i="2"/>
  <c r="E19" i="2"/>
  <c r="D19" i="2"/>
  <c r="C19" i="2"/>
  <c r="B19" i="2"/>
  <c r="F18" i="2"/>
  <c r="E18" i="2"/>
  <c r="D18" i="2"/>
  <c r="C18" i="2"/>
  <c r="B18" i="2"/>
  <c r="F17" i="2"/>
  <c r="E17" i="2"/>
  <c r="D17" i="2"/>
  <c r="C17" i="2"/>
  <c r="B17" i="2"/>
  <c r="F16" i="2"/>
  <c r="E16" i="2"/>
  <c r="D16" i="2"/>
  <c r="C16" i="2"/>
  <c r="B16" i="2"/>
  <c r="F15" i="2"/>
  <c r="E15" i="2"/>
  <c r="D15" i="2"/>
  <c r="C15" i="2"/>
  <c r="B15" i="2"/>
  <c r="F14" i="2"/>
  <c r="E14" i="2"/>
  <c r="D14" i="2"/>
  <c r="C14" i="2"/>
  <c r="B14" i="2"/>
  <c r="F13" i="2"/>
  <c r="E13" i="2"/>
  <c r="D13" i="2"/>
  <c r="C13" i="2"/>
  <c r="B13" i="2"/>
  <c r="F12" i="2"/>
  <c r="E12" i="2"/>
  <c r="D12" i="2"/>
  <c r="C12" i="2"/>
  <c r="B12" i="2"/>
  <c r="F11" i="2"/>
  <c r="E11" i="2"/>
  <c r="D11" i="2"/>
  <c r="C11" i="2"/>
  <c r="B11" i="2"/>
  <c r="F10" i="2"/>
  <c r="E10" i="2"/>
  <c r="D10" i="2"/>
  <c r="C10" i="2"/>
  <c r="B10" i="2"/>
  <c r="F9" i="2"/>
  <c r="E9" i="2"/>
  <c r="D9" i="2"/>
  <c r="C9" i="2"/>
  <c r="B9" i="2"/>
  <c r="F8" i="2"/>
  <c r="E8" i="2"/>
  <c r="D8" i="2"/>
  <c r="C8" i="2"/>
  <c r="B8" i="2"/>
  <c r="F7" i="2"/>
  <c r="E7" i="2"/>
  <c r="D7" i="2"/>
  <c r="C7" i="2"/>
  <c r="B7" i="2"/>
  <c r="F6" i="2"/>
  <c r="E6" i="2"/>
  <c r="D6" i="2"/>
  <c r="D23" i="2" s="1"/>
  <c r="C6" i="2"/>
  <c r="C23" i="2" s="1"/>
  <c r="B6" i="2"/>
  <c r="B23" i="2" s="1"/>
  <c r="F5" i="2"/>
  <c r="E5" i="2"/>
  <c r="D5" i="2"/>
  <c r="C5" i="2"/>
  <c r="B5" i="2"/>
  <c r="F4" i="2"/>
  <c r="E4" i="2"/>
  <c r="D4" i="2"/>
  <c r="C4" i="2"/>
  <c r="B4" i="2"/>
  <c r="E3" i="2"/>
  <c r="E23" i="2" s="1"/>
  <c r="D3" i="2"/>
  <c r="C3" i="2"/>
  <c r="B3" i="2"/>
  <c r="F3" i="2" l="1"/>
  <c r="F23" i="2" s="1"/>
  <c r="F24" i="2" s="1"/>
  <c r="F28" i="2" l="1"/>
  <c r="B24" i="2"/>
  <c r="D24" i="2"/>
  <c r="C24" i="2"/>
  <c r="E24" i="2"/>
  <c r="B15" i="1" l="1"/>
  <c r="E6936" i="1"/>
  <c r="E6934" i="1"/>
  <c r="D6933" i="1"/>
  <c r="C6933" i="1"/>
  <c r="B6933" i="1"/>
  <c r="E6932" i="1"/>
  <c r="E6931" i="1"/>
  <c r="E6930" i="1"/>
  <c r="E6929" i="1"/>
  <c r="E6928" i="1"/>
  <c r="E6927" i="1"/>
  <c r="E6926" i="1"/>
  <c r="E6925" i="1"/>
  <c r="E6924" i="1"/>
  <c r="E6923" i="1"/>
  <c r="E6922" i="1"/>
  <c r="E6921" i="1"/>
  <c r="E6920" i="1"/>
  <c r="E6919" i="1"/>
  <c r="E6918" i="1"/>
  <c r="E6917" i="1"/>
  <c r="E6916" i="1"/>
  <c r="E6915" i="1"/>
  <c r="E6914" i="1"/>
  <c r="E6913" i="1"/>
  <c r="E6912" i="1"/>
  <c r="E6911" i="1"/>
  <c r="E6910" i="1"/>
  <c r="E6909" i="1"/>
  <c r="E6908" i="1"/>
  <c r="E6907" i="1"/>
  <c r="E6906" i="1"/>
  <c r="E6905" i="1"/>
  <c r="E6904" i="1"/>
  <c r="E6903" i="1"/>
  <c r="E6902" i="1"/>
  <c r="E6901" i="1"/>
  <c r="E6900" i="1"/>
  <c r="E6899" i="1"/>
  <c r="D6898" i="1"/>
  <c r="C6898" i="1"/>
  <c r="B6898" i="1"/>
  <c r="E6897" i="1"/>
  <c r="E6896" i="1"/>
  <c r="E6895" i="1"/>
  <c r="D6894" i="1"/>
  <c r="C6894" i="1"/>
  <c r="B6894" i="1"/>
  <c r="E6893" i="1"/>
  <c r="E6892" i="1"/>
  <c r="E6891" i="1"/>
  <c r="E6890" i="1"/>
  <c r="E6889" i="1"/>
  <c r="E6888" i="1"/>
  <c r="E6887" i="1"/>
  <c r="E6886" i="1"/>
  <c r="E6885" i="1"/>
  <c r="E6884" i="1"/>
  <c r="E6883" i="1"/>
  <c r="E6882" i="1"/>
  <c r="E6881" i="1"/>
  <c r="E6880" i="1"/>
  <c r="E6879" i="1"/>
  <c r="E6878" i="1"/>
  <c r="E6877" i="1"/>
  <c r="E6876" i="1"/>
  <c r="E6875" i="1"/>
  <c r="E6874" i="1"/>
  <c r="E6873" i="1"/>
  <c r="E6872" i="1"/>
  <c r="E6871" i="1"/>
  <c r="E6870" i="1"/>
  <c r="E6869" i="1"/>
  <c r="E6868" i="1"/>
  <c r="E6867" i="1"/>
  <c r="E6866" i="1"/>
  <c r="E6865" i="1"/>
  <c r="E6864" i="1"/>
  <c r="E6863" i="1"/>
  <c r="E6862" i="1"/>
  <c r="E6861" i="1"/>
  <c r="E6860" i="1"/>
  <c r="E6859" i="1"/>
  <c r="E6858" i="1"/>
  <c r="E6857" i="1"/>
  <c r="E6856" i="1"/>
  <c r="E6855" i="1"/>
  <c r="D6853" i="1"/>
  <c r="C6853" i="1"/>
  <c r="E6852" i="1"/>
  <c r="E6851" i="1"/>
  <c r="E6850" i="1"/>
  <c r="E6849" i="1"/>
  <c r="E6848" i="1"/>
  <c r="E6847" i="1"/>
  <c r="E6846" i="1"/>
  <c r="E6845" i="1"/>
  <c r="E6844" i="1"/>
  <c r="E6843" i="1"/>
  <c r="E6842" i="1"/>
  <c r="E6841" i="1"/>
  <c r="E6840" i="1"/>
  <c r="E6839" i="1"/>
  <c r="E6838" i="1"/>
  <c r="E6837" i="1"/>
  <c r="E6836" i="1"/>
  <c r="E6835" i="1"/>
  <c r="E6834" i="1"/>
  <c r="E6833" i="1"/>
  <c r="E6832" i="1"/>
  <c r="E6831" i="1"/>
  <c r="E6830" i="1"/>
  <c r="E6829" i="1"/>
  <c r="E6828" i="1"/>
  <c r="E6827" i="1"/>
  <c r="E6826" i="1"/>
  <c r="E6825" i="1"/>
  <c r="E6824" i="1"/>
  <c r="E6823" i="1"/>
  <c r="E6822" i="1"/>
  <c r="E6821" i="1"/>
  <c r="E6820" i="1"/>
  <c r="E6819" i="1"/>
  <c r="D6813" i="1"/>
  <c r="C6813" i="1"/>
  <c r="B6813" i="1"/>
  <c r="E6812" i="1"/>
  <c r="E6811" i="1"/>
  <c r="E6810" i="1"/>
  <c r="E6809" i="1"/>
  <c r="E6813" i="1" s="1"/>
  <c r="D6805" i="1"/>
  <c r="E6804" i="1"/>
  <c r="C6803" i="1"/>
  <c r="C6805" i="1" s="1"/>
  <c r="C6707" i="1" s="1"/>
  <c r="B6803" i="1"/>
  <c r="E6802" i="1"/>
  <c r="E6801" i="1"/>
  <c r="E6800" i="1"/>
  <c r="E6799" i="1"/>
  <c r="E6798" i="1"/>
  <c r="E6797" i="1"/>
  <c r="E6796" i="1"/>
  <c r="E6795" i="1"/>
  <c r="E6794" i="1"/>
  <c r="E6793" i="1"/>
  <c r="E6792" i="1"/>
  <c r="E6791" i="1"/>
  <c r="E6790" i="1"/>
  <c r="E6789" i="1"/>
  <c r="E6788" i="1"/>
  <c r="E6787" i="1"/>
  <c r="E6786" i="1"/>
  <c r="E6785" i="1"/>
  <c r="E6784" i="1"/>
  <c r="E6783" i="1"/>
  <c r="E6782" i="1"/>
  <c r="E6781" i="1"/>
  <c r="E6780" i="1"/>
  <c r="E6779" i="1"/>
  <c r="E6778" i="1"/>
  <c r="E6777" i="1"/>
  <c r="E6776" i="1"/>
  <c r="E6775" i="1"/>
  <c r="E6774" i="1"/>
  <c r="E6773" i="1"/>
  <c r="E6772" i="1"/>
  <c r="E6771" i="1"/>
  <c r="E6770" i="1"/>
  <c r="E6769" i="1"/>
  <c r="E6768" i="1"/>
  <c r="E6767" i="1"/>
  <c r="B6766" i="1"/>
  <c r="E6765" i="1"/>
  <c r="E6764" i="1"/>
  <c r="E6763" i="1"/>
  <c r="E6762" i="1"/>
  <c r="E6761" i="1"/>
  <c r="E6760" i="1"/>
  <c r="E6759" i="1"/>
  <c r="E6758" i="1"/>
  <c r="E6757" i="1"/>
  <c r="E6756" i="1"/>
  <c r="E6755" i="1"/>
  <c r="E6754" i="1"/>
  <c r="E6753" i="1"/>
  <c r="E6752" i="1"/>
  <c r="E6751" i="1"/>
  <c r="E6750" i="1"/>
  <c r="E6749" i="1"/>
  <c r="E6748" i="1"/>
  <c r="E6747" i="1"/>
  <c r="E6746" i="1"/>
  <c r="E6745" i="1"/>
  <c r="E6744" i="1"/>
  <c r="E6743" i="1"/>
  <c r="E6742" i="1"/>
  <c r="E6741" i="1"/>
  <c r="E6740" i="1"/>
  <c r="E6739" i="1"/>
  <c r="E6738" i="1"/>
  <c r="E6737" i="1"/>
  <c r="E6736" i="1"/>
  <c r="E6735" i="1"/>
  <c r="E6734" i="1"/>
  <c r="E6733" i="1"/>
  <c r="E6732" i="1"/>
  <c r="E6731" i="1"/>
  <c r="E6730" i="1"/>
  <c r="E6729" i="1"/>
  <c r="E6728" i="1"/>
  <c r="E6727" i="1"/>
  <c r="E6726" i="1"/>
  <c r="E6725" i="1"/>
  <c r="E6724" i="1"/>
  <c r="E6723" i="1"/>
  <c r="E6722" i="1"/>
  <c r="E6721" i="1"/>
  <c r="E6720" i="1"/>
  <c r="E6719" i="1"/>
  <c r="E6718" i="1"/>
  <c r="E6717" i="1"/>
  <c r="E6716" i="1"/>
  <c r="E6715" i="1"/>
  <c r="E6714" i="1"/>
  <c r="E6713" i="1"/>
  <c r="E6712" i="1"/>
  <c r="E6711" i="1"/>
  <c r="E6710" i="1"/>
  <c r="E6709" i="1"/>
  <c r="E6708" i="1"/>
  <c r="B6704" i="1"/>
  <c r="E6702" i="1"/>
  <c r="E6704" i="1" s="1"/>
  <c r="E6701" i="1"/>
  <c r="E6700" i="1"/>
  <c r="E6699" i="1"/>
  <c r="E6698" i="1"/>
  <c r="E6697" i="1"/>
  <c r="E6696" i="1"/>
  <c r="E6695" i="1"/>
  <c r="E6694" i="1"/>
  <c r="E6693" i="1"/>
  <c r="E6692" i="1"/>
  <c r="E6691" i="1"/>
  <c r="E6690" i="1"/>
  <c r="E6689" i="1"/>
  <c r="E6688" i="1"/>
  <c r="E6687" i="1"/>
  <c r="E6686" i="1"/>
  <c r="E6685" i="1"/>
  <c r="E6684" i="1"/>
  <c r="E6683" i="1"/>
  <c r="E6682" i="1"/>
  <c r="E6681" i="1"/>
  <c r="E6680" i="1"/>
  <c r="E6679" i="1"/>
  <c r="E6678" i="1"/>
  <c r="E6677" i="1"/>
  <c r="E6676" i="1"/>
  <c r="E6675" i="1"/>
  <c r="E6674" i="1"/>
  <c r="E6673" i="1"/>
  <c r="E6672" i="1"/>
  <c r="E6671" i="1"/>
  <c r="E6670" i="1"/>
  <c r="E6669" i="1"/>
  <c r="E6668" i="1"/>
  <c r="E6667" i="1"/>
  <c r="E6666" i="1"/>
  <c r="E6665" i="1"/>
  <c r="E6664" i="1"/>
  <c r="E6663" i="1"/>
  <c r="E6662" i="1"/>
  <c r="E6661" i="1"/>
  <c r="E6660" i="1"/>
  <c r="E6659" i="1"/>
  <c r="E6658" i="1"/>
  <c r="E6657" i="1"/>
  <c r="E6656" i="1"/>
  <c r="E6655" i="1"/>
  <c r="E6654" i="1"/>
  <c r="B6650" i="1"/>
  <c r="E6648" i="1"/>
  <c r="E6650" i="1" s="1"/>
  <c r="E6647" i="1"/>
  <c r="E6646" i="1"/>
  <c r="E6645" i="1"/>
  <c r="E6644" i="1"/>
  <c r="E6643" i="1"/>
  <c r="E6642" i="1"/>
  <c r="E6641" i="1"/>
  <c r="E6640" i="1"/>
  <c r="E6639" i="1"/>
  <c r="E6638" i="1"/>
  <c r="E6637" i="1"/>
  <c r="E6636" i="1"/>
  <c r="E6635" i="1"/>
  <c r="E6634" i="1"/>
  <c r="E6633" i="1"/>
  <c r="E6632" i="1"/>
  <c r="E6631" i="1"/>
  <c r="E6630" i="1"/>
  <c r="E6629" i="1"/>
  <c r="E6628" i="1"/>
  <c r="E6627" i="1"/>
  <c r="E6626" i="1"/>
  <c r="E6625" i="1"/>
  <c r="E6624" i="1"/>
  <c r="E6623" i="1"/>
  <c r="E6622" i="1"/>
  <c r="E6621" i="1"/>
  <c r="E6620" i="1"/>
  <c r="E6619" i="1"/>
  <c r="E6618" i="1"/>
  <c r="E6617" i="1"/>
  <c r="E6616" i="1"/>
  <c r="E6613" i="1"/>
  <c r="E6612" i="1"/>
  <c r="E6611" i="1"/>
  <c r="E6610" i="1"/>
  <c r="E6606" i="1"/>
  <c r="E6605" i="1"/>
  <c r="E6607" i="1" s="1"/>
  <c r="E6602" i="1"/>
  <c r="E6601" i="1"/>
  <c r="E6598" i="1"/>
  <c r="E6595" i="1"/>
  <c r="E6593" i="1"/>
  <c r="E6592" i="1"/>
  <c r="E6591" i="1"/>
  <c r="E6590" i="1"/>
  <c r="E6589" i="1"/>
  <c r="E6588" i="1"/>
  <c r="E6587" i="1"/>
  <c r="E6586" i="1"/>
  <c r="E6585" i="1"/>
  <c r="E6584" i="1"/>
  <c r="E6583" i="1"/>
  <c r="E6582" i="1"/>
  <c r="E6581" i="1"/>
  <c r="E6580" i="1"/>
  <c r="E6579" i="1"/>
  <c r="E6578" i="1"/>
  <c r="E6577" i="1"/>
  <c r="E6576" i="1"/>
  <c r="E6575" i="1"/>
  <c r="E6574" i="1"/>
  <c r="E6573" i="1"/>
  <c r="E6572" i="1"/>
  <c r="E6571" i="1"/>
  <c r="E6570" i="1"/>
  <c r="E6569" i="1"/>
  <c r="E6568" i="1"/>
  <c r="E6567" i="1"/>
  <c r="E6566" i="1"/>
  <c r="E6565" i="1"/>
  <c r="E6564" i="1"/>
  <c r="E6563" i="1"/>
  <c r="E6562" i="1"/>
  <c r="D6559" i="1"/>
  <c r="C6559" i="1"/>
  <c r="B6559" i="1"/>
  <c r="E6556" i="1"/>
  <c r="E6559" i="1" s="1"/>
  <c r="E6555" i="1"/>
  <c r="E6554" i="1"/>
  <c r="E6553" i="1"/>
  <c r="E6552" i="1"/>
  <c r="E6551" i="1"/>
  <c r="E6550" i="1"/>
  <c r="E6549" i="1"/>
  <c r="E6548" i="1"/>
  <c r="E6547" i="1"/>
  <c r="E6546" i="1"/>
  <c r="E6545" i="1"/>
  <c r="E6544" i="1"/>
  <c r="E6543" i="1"/>
  <c r="E6542" i="1"/>
  <c r="E6541" i="1"/>
  <c r="E6540" i="1"/>
  <c r="E6539" i="1"/>
  <c r="E6538" i="1"/>
  <c r="E6537" i="1"/>
  <c r="E6536" i="1"/>
  <c r="E6535" i="1"/>
  <c r="E6534" i="1"/>
  <c r="E6533" i="1"/>
  <c r="E6532" i="1"/>
  <c r="E6531" i="1"/>
  <c r="E6530" i="1"/>
  <c r="E6529" i="1"/>
  <c r="E6528" i="1"/>
  <c r="E6527" i="1"/>
  <c r="E6526" i="1"/>
  <c r="E6525" i="1"/>
  <c r="E6524" i="1"/>
  <c r="E6523" i="1"/>
  <c r="E6522" i="1"/>
  <c r="E6521" i="1"/>
  <c r="E6520" i="1"/>
  <c r="E6519" i="1"/>
  <c r="E6518" i="1"/>
  <c r="E6517" i="1"/>
  <c r="E6516" i="1"/>
  <c r="E6515" i="1"/>
  <c r="D6510" i="1"/>
  <c r="D6512" i="1" s="1"/>
  <c r="C6510" i="1"/>
  <c r="C6512" i="1" s="1"/>
  <c r="B6510" i="1"/>
  <c r="E6509" i="1"/>
  <c r="E6510" i="1" s="1"/>
  <c r="E6503" i="1"/>
  <c r="B6502" i="1"/>
  <c r="E6502" i="1" s="1"/>
  <c r="E6501" i="1"/>
  <c r="E6500" i="1"/>
  <c r="E6499" i="1"/>
  <c r="E6498" i="1"/>
  <c r="B6497" i="1"/>
  <c r="E6497" i="1" s="1"/>
  <c r="E6496" i="1"/>
  <c r="E6495" i="1"/>
  <c r="B6494" i="1"/>
  <c r="E6494" i="1" s="1"/>
  <c r="E6493" i="1"/>
  <c r="E6492" i="1"/>
  <c r="E6491" i="1"/>
  <c r="E6490" i="1"/>
  <c r="E6489" i="1"/>
  <c r="B6488" i="1"/>
  <c r="E6488" i="1" s="1"/>
  <c r="E6487" i="1"/>
  <c r="E6486" i="1"/>
  <c r="E6485" i="1"/>
  <c r="E6484" i="1"/>
  <c r="B6483" i="1"/>
  <c r="E6483" i="1" s="1"/>
  <c r="E6482" i="1"/>
  <c r="E6481" i="1"/>
  <c r="E6480" i="1"/>
  <c r="E6479" i="1"/>
  <c r="E6478" i="1"/>
  <c r="B6477" i="1"/>
  <c r="E6476" i="1"/>
  <c r="E6475" i="1"/>
  <c r="E6474" i="1"/>
  <c r="D6473" i="1"/>
  <c r="C6473" i="1"/>
  <c r="E6470" i="1"/>
  <c r="E6469" i="1"/>
  <c r="E6468" i="1"/>
  <c r="E6467" i="1"/>
  <c r="E6466" i="1"/>
  <c r="E6465" i="1"/>
  <c r="E6464" i="1"/>
  <c r="E6463" i="1"/>
  <c r="E6462" i="1"/>
  <c r="E6461" i="1"/>
  <c r="E6460" i="1"/>
  <c r="E6459" i="1"/>
  <c r="E6458" i="1"/>
  <c r="E6457" i="1"/>
  <c r="E6456" i="1"/>
  <c r="E6455" i="1"/>
  <c r="E6454" i="1"/>
  <c r="E6453" i="1"/>
  <c r="E6452" i="1"/>
  <c r="E6451" i="1"/>
  <c r="E6450" i="1"/>
  <c r="E6449" i="1"/>
  <c r="E6448" i="1"/>
  <c r="E6447" i="1"/>
  <c r="E6446" i="1"/>
  <c r="E6445" i="1"/>
  <c r="E6444" i="1"/>
  <c r="E6443" i="1"/>
  <c r="E6442" i="1"/>
  <c r="E6441" i="1"/>
  <c r="E6440" i="1"/>
  <c r="E6439" i="1"/>
  <c r="E6438" i="1"/>
  <c r="E6437" i="1"/>
  <c r="E6436" i="1"/>
  <c r="E6435" i="1"/>
  <c r="E6434" i="1"/>
  <c r="E6433" i="1"/>
  <c r="E6432" i="1"/>
  <c r="E6431" i="1"/>
  <c r="E6430" i="1"/>
  <c r="E6429" i="1"/>
  <c r="E6428" i="1"/>
  <c r="E6427" i="1"/>
  <c r="E6426" i="1"/>
  <c r="E6425" i="1"/>
  <c r="E6424" i="1"/>
  <c r="E6423" i="1"/>
  <c r="E6422" i="1"/>
  <c r="E6421" i="1"/>
  <c r="E6420" i="1"/>
  <c r="E6419" i="1"/>
  <c r="E6418" i="1"/>
  <c r="E6417" i="1"/>
  <c r="E6416" i="1"/>
  <c r="E6413" i="1"/>
  <c r="E6412" i="1"/>
  <c r="E6411" i="1"/>
  <c r="E6410" i="1"/>
  <c r="E6409" i="1"/>
  <c r="E6408" i="1"/>
  <c r="E6407" i="1"/>
  <c r="E6406" i="1"/>
  <c r="E6405" i="1"/>
  <c r="E6404" i="1"/>
  <c r="E6403" i="1"/>
  <c r="E6402" i="1"/>
  <c r="E6401" i="1"/>
  <c r="E6400" i="1"/>
  <c r="E6399" i="1"/>
  <c r="E6398" i="1"/>
  <c r="E6397" i="1"/>
  <c r="E6396" i="1"/>
  <c r="E6395" i="1"/>
  <c r="E6394" i="1"/>
  <c r="E6393" i="1"/>
  <c r="E6392" i="1"/>
  <c r="E6391" i="1"/>
  <c r="E6390" i="1"/>
  <c r="E6389" i="1"/>
  <c r="E6388" i="1"/>
  <c r="E6387" i="1"/>
  <c r="E6386" i="1"/>
  <c r="E6385" i="1"/>
  <c r="E6384" i="1"/>
  <c r="E6383" i="1"/>
  <c r="E6382" i="1"/>
  <c r="E6381" i="1"/>
  <c r="E6380" i="1"/>
  <c r="E6379" i="1"/>
  <c r="E6378" i="1"/>
  <c r="E6377" i="1"/>
  <c r="E6376" i="1"/>
  <c r="E6375" i="1"/>
  <c r="E6374" i="1"/>
  <c r="E6373" i="1"/>
  <c r="E6372" i="1"/>
  <c r="E6371" i="1"/>
  <c r="E6370" i="1"/>
  <c r="E6369" i="1"/>
  <c r="E6368" i="1"/>
  <c r="E6367" i="1"/>
  <c r="E6366" i="1"/>
  <c r="E6365" i="1"/>
  <c r="E6364" i="1"/>
  <c r="E6363" i="1"/>
  <c r="E6362" i="1"/>
  <c r="E6361" i="1"/>
  <c r="E6360" i="1"/>
  <c r="E6359" i="1"/>
  <c r="E6358" i="1"/>
  <c r="E6357" i="1"/>
  <c r="E6356" i="1"/>
  <c r="E6355" i="1"/>
  <c r="E6354" i="1"/>
  <c r="E6353" i="1"/>
  <c r="E6352" i="1"/>
  <c r="E6351" i="1"/>
  <c r="E6350" i="1"/>
  <c r="E6349" i="1"/>
  <c r="E6348" i="1"/>
  <c r="E6344" i="1"/>
  <c r="E6343" i="1"/>
  <c r="E6342" i="1"/>
  <c r="E6341" i="1"/>
  <c r="E6340" i="1"/>
  <c r="E6339" i="1"/>
  <c r="E6338" i="1"/>
  <c r="E6337" i="1"/>
  <c r="E6336" i="1"/>
  <c r="E6335" i="1"/>
  <c r="E6334" i="1"/>
  <c r="E6333" i="1"/>
  <c r="E6332" i="1"/>
  <c r="E6331" i="1"/>
  <c r="E6330" i="1"/>
  <c r="E6329" i="1"/>
  <c r="E6328" i="1"/>
  <c r="E6327" i="1"/>
  <c r="E6326" i="1"/>
  <c r="E6325" i="1"/>
  <c r="E6324" i="1"/>
  <c r="E6323" i="1"/>
  <c r="E6322" i="1"/>
  <c r="E6321" i="1"/>
  <c r="E6320" i="1"/>
  <c r="E6319" i="1"/>
  <c r="E6318" i="1"/>
  <c r="E6317" i="1"/>
  <c r="E6316" i="1"/>
  <c r="E6315" i="1"/>
  <c r="E6314" i="1"/>
  <c r="E6313" i="1"/>
  <c r="E6312" i="1"/>
  <c r="E6311" i="1"/>
  <c r="E6310" i="1"/>
  <c r="E6309" i="1"/>
  <c r="E6308" i="1"/>
  <c r="E6307" i="1"/>
  <c r="E6306" i="1"/>
  <c r="E6305" i="1"/>
  <c r="E6304" i="1"/>
  <c r="E6303" i="1"/>
  <c r="E6302" i="1"/>
  <c r="E6301" i="1"/>
  <c r="E6300" i="1"/>
  <c r="E6299" i="1"/>
  <c r="E6298" i="1"/>
  <c r="E6297" i="1"/>
  <c r="E6296" i="1"/>
  <c r="E6295" i="1"/>
  <c r="E6294" i="1"/>
  <c r="E6293" i="1"/>
  <c r="E6292" i="1"/>
  <c r="E6291" i="1"/>
  <c r="E6290" i="1"/>
  <c r="E6289" i="1"/>
  <c r="E6288" i="1"/>
  <c r="E6287" i="1"/>
  <c r="E6286" i="1"/>
  <c r="E6285" i="1"/>
  <c r="E6284" i="1"/>
  <c r="E6283" i="1"/>
  <c r="E6282" i="1"/>
  <c r="E6281" i="1"/>
  <c r="E6280" i="1"/>
  <c r="E6279" i="1"/>
  <c r="E6278" i="1"/>
  <c r="E6277" i="1"/>
  <c r="E6276" i="1"/>
  <c r="E6275" i="1"/>
  <c r="E6274" i="1"/>
  <c r="E6273" i="1"/>
  <c r="E6272" i="1"/>
  <c r="E6271" i="1"/>
  <c r="E6270" i="1"/>
  <c r="E6269" i="1"/>
  <c r="E6268" i="1"/>
  <c r="E6267" i="1"/>
  <c r="E6266" i="1"/>
  <c r="E6265" i="1"/>
  <c r="E6264" i="1"/>
  <c r="E6263" i="1"/>
  <c r="E6262" i="1"/>
  <c r="E6261" i="1"/>
  <c r="E6260" i="1"/>
  <c r="E6259" i="1"/>
  <c r="E6258" i="1"/>
  <c r="E6257" i="1"/>
  <c r="E6256" i="1"/>
  <c r="E6250" i="1"/>
  <c r="E6248" i="1"/>
  <c r="D6247" i="1"/>
  <c r="C6247" i="1"/>
  <c r="B6246" i="1"/>
  <c r="E6246" i="1" s="1"/>
  <c r="B6245" i="1"/>
  <c r="E6245" i="1" s="1"/>
  <c r="B6244" i="1"/>
  <c r="E6244" i="1" s="1"/>
  <c r="B6243" i="1"/>
  <c r="E6243" i="1" s="1"/>
  <c r="B6242" i="1"/>
  <c r="E6242" i="1" s="1"/>
  <c r="B6241" i="1"/>
  <c r="E6241" i="1" s="1"/>
  <c r="B6240" i="1"/>
  <c r="E6240" i="1" s="1"/>
  <c r="B6239" i="1"/>
  <c r="E6239" i="1" s="1"/>
  <c r="B6238" i="1"/>
  <c r="E6237" i="1"/>
  <c r="E6236" i="1"/>
  <c r="D6235" i="1"/>
  <c r="C6235" i="1"/>
  <c r="E6234" i="1"/>
  <c r="E6233" i="1"/>
  <c r="E6232" i="1"/>
  <c r="E6231" i="1"/>
  <c r="E6230" i="1"/>
  <c r="E6228" i="1"/>
  <c r="D6227" i="1"/>
  <c r="C6227" i="1"/>
  <c r="E6226" i="1"/>
  <c r="E6225" i="1"/>
  <c r="E6224" i="1"/>
  <c r="E6223" i="1"/>
  <c r="E6222" i="1"/>
  <c r="E6221" i="1"/>
  <c r="E6220" i="1"/>
  <c r="E6219" i="1"/>
  <c r="E6218" i="1"/>
  <c r="E6217" i="1"/>
  <c r="E6216" i="1"/>
  <c r="E6215" i="1"/>
  <c r="B6213" i="1"/>
  <c r="E6213" i="1" s="1"/>
  <c r="E6211" i="1"/>
  <c r="E6210" i="1"/>
  <c r="E6209" i="1"/>
  <c r="D6208" i="1"/>
  <c r="C6208" i="1"/>
  <c r="B6208" i="1"/>
  <c r="E6207" i="1"/>
  <c r="E6206" i="1"/>
  <c r="E6208" i="1" s="1"/>
  <c r="E6205" i="1"/>
  <c r="E6204" i="1"/>
  <c r="D6204" i="1"/>
  <c r="C6204" i="1"/>
  <c r="B6204" i="1"/>
  <c r="E6203" i="1"/>
  <c r="E6202" i="1"/>
  <c r="E6201" i="1"/>
  <c r="E6200" i="1"/>
  <c r="D6199" i="1"/>
  <c r="C6199" i="1"/>
  <c r="B6199" i="1"/>
  <c r="E6198" i="1"/>
  <c r="E6199" i="1" s="1"/>
  <c r="E6197" i="1"/>
  <c r="D6196" i="1"/>
  <c r="C6196" i="1"/>
  <c r="B6196" i="1"/>
  <c r="E6195" i="1"/>
  <c r="E6194" i="1"/>
  <c r="E6193" i="1"/>
  <c r="E6192" i="1"/>
  <c r="B6191" i="1"/>
  <c r="E6191" i="1" s="1"/>
  <c r="E6190" i="1"/>
  <c r="E6189" i="1"/>
  <c r="D6188" i="1"/>
  <c r="C6188" i="1"/>
  <c r="B6187" i="1"/>
  <c r="B6188" i="1" s="1"/>
  <c r="E6186" i="1"/>
  <c r="E6185" i="1"/>
  <c r="B6184" i="1"/>
  <c r="E6184" i="1" s="1"/>
  <c r="E6183" i="1"/>
  <c r="E6182" i="1"/>
  <c r="B6181" i="1"/>
  <c r="E6181" i="1" s="1"/>
  <c r="E6180" i="1"/>
  <c r="E6179" i="1"/>
  <c r="E6178" i="1"/>
  <c r="B6177" i="1"/>
  <c r="E6177" i="1" s="1"/>
  <c r="E6176" i="1"/>
  <c r="E6175" i="1"/>
  <c r="D6174" i="1"/>
  <c r="C6174" i="1"/>
  <c r="B6174" i="1"/>
  <c r="E6173" i="1"/>
  <c r="E6172" i="1"/>
  <c r="E6171" i="1"/>
  <c r="E6174" i="1" s="1"/>
  <c r="E6170" i="1"/>
  <c r="D6169" i="1"/>
  <c r="C6169" i="1"/>
  <c r="B6169" i="1"/>
  <c r="E6168" i="1"/>
  <c r="E6169" i="1" s="1"/>
  <c r="E6167" i="1"/>
  <c r="E6166" i="1"/>
  <c r="E6164" i="1"/>
  <c r="C6163" i="1"/>
  <c r="C6160" i="1" s="1"/>
  <c r="B6163" i="1"/>
  <c r="B6160" i="1" s="1"/>
  <c r="D6162" i="1"/>
  <c r="E6162" i="1" s="1"/>
  <c r="E6163" i="1" s="1"/>
  <c r="E6160" i="1" s="1"/>
  <c r="E6161" i="1"/>
  <c r="E6153" i="1"/>
  <c r="E6151" i="1"/>
  <c r="D6150" i="1"/>
  <c r="D6152" i="1" s="1"/>
  <c r="C6149" i="1"/>
  <c r="C6150" i="1" s="1"/>
  <c r="C6152" i="1" s="1"/>
  <c r="B6148" i="1"/>
  <c r="E6148" i="1" s="1"/>
  <c r="B6147" i="1"/>
  <c r="E6147" i="1" s="1"/>
  <c r="E6146" i="1"/>
  <c r="B6145" i="1"/>
  <c r="E6145" i="1" s="1"/>
  <c r="B6144" i="1"/>
  <c r="E6144" i="1" s="1"/>
  <c r="B6143" i="1"/>
  <c r="E6143" i="1" s="1"/>
  <c r="B6142" i="1"/>
  <c r="E6141" i="1"/>
  <c r="E6139" i="1"/>
  <c r="E6138" i="1"/>
  <c r="E6137" i="1"/>
  <c r="E6136" i="1"/>
  <c r="C6130" i="1"/>
  <c r="E6129" i="1"/>
  <c r="E6128" i="1"/>
  <c r="E6127" i="1"/>
  <c r="E6126" i="1"/>
  <c r="E6122" i="1"/>
  <c r="D6121" i="1"/>
  <c r="C6121" i="1"/>
  <c r="B6121" i="1"/>
  <c r="E6120" i="1"/>
  <c r="E6119" i="1"/>
  <c r="E6121" i="1" s="1"/>
  <c r="E6118" i="1"/>
  <c r="D6117" i="1"/>
  <c r="C6117" i="1"/>
  <c r="B6117" i="1"/>
  <c r="E6116" i="1"/>
  <c r="E6117" i="1" s="1"/>
  <c r="E6115" i="1"/>
  <c r="D6114" i="1"/>
  <c r="C6114" i="1"/>
  <c r="B6114" i="1"/>
  <c r="E6113" i="1"/>
  <c r="E6112" i="1"/>
  <c r="E6111" i="1"/>
  <c r="E6114" i="1" s="1"/>
  <c r="E6110" i="1"/>
  <c r="D6109" i="1"/>
  <c r="B6109" i="1"/>
  <c r="C6108" i="1"/>
  <c r="C6109" i="1" s="1"/>
  <c r="E6107" i="1"/>
  <c r="D6106" i="1"/>
  <c r="C6106" i="1"/>
  <c r="B6106" i="1"/>
  <c r="E6105" i="1"/>
  <c r="E6104" i="1"/>
  <c r="E6103" i="1"/>
  <c r="E6106" i="1" s="1"/>
  <c r="E6102" i="1"/>
  <c r="E6101" i="1"/>
  <c r="D6101" i="1"/>
  <c r="C6101" i="1"/>
  <c r="B6101" i="1"/>
  <c r="E6100" i="1"/>
  <c r="E6099" i="1"/>
  <c r="D6098" i="1"/>
  <c r="C6098" i="1"/>
  <c r="B6098" i="1"/>
  <c r="E6097" i="1"/>
  <c r="E6096" i="1"/>
  <c r="E6098" i="1" s="1"/>
  <c r="E6095" i="1"/>
  <c r="E6093" i="1"/>
  <c r="D6093" i="1"/>
  <c r="C6093" i="1"/>
  <c r="B6093" i="1"/>
  <c r="E6092" i="1"/>
  <c r="E6091" i="1"/>
  <c r="D6089" i="1"/>
  <c r="C6089" i="1"/>
  <c r="B6089" i="1"/>
  <c r="E6088" i="1"/>
  <c r="E6087" i="1"/>
  <c r="E6089" i="1" s="1"/>
  <c r="E6086" i="1"/>
  <c r="E6085" i="1"/>
  <c r="D6085" i="1"/>
  <c r="C6085" i="1"/>
  <c r="B6085" i="1"/>
  <c r="E6084" i="1"/>
  <c r="E6083" i="1"/>
  <c r="D6082" i="1"/>
  <c r="C6082" i="1"/>
  <c r="B6082" i="1"/>
  <c r="E6081" i="1"/>
  <c r="E6080" i="1"/>
  <c r="E6079" i="1"/>
  <c r="E6082" i="1" s="1"/>
  <c r="E6078" i="1"/>
  <c r="D6077" i="1"/>
  <c r="C6077" i="1"/>
  <c r="B6077" i="1"/>
  <c r="E6076" i="1"/>
  <c r="E6075" i="1"/>
  <c r="E6077" i="1" s="1"/>
  <c r="E6074" i="1"/>
  <c r="E6072" i="1"/>
  <c r="C6071" i="1"/>
  <c r="C6068" i="1" s="1"/>
  <c r="D6070" i="1"/>
  <c r="D6071" i="1" s="1"/>
  <c r="D6068" i="1" s="1"/>
  <c r="B6070" i="1"/>
  <c r="B6071" i="1" s="1"/>
  <c r="B6068" i="1" s="1"/>
  <c r="E6069" i="1"/>
  <c r="E6062" i="1"/>
  <c r="E6060" i="1"/>
  <c r="E6059" i="1"/>
  <c r="E6056" i="1"/>
  <c r="E6055" i="1"/>
  <c r="E6054" i="1"/>
  <c r="E6053" i="1"/>
  <c r="E6052" i="1"/>
  <c r="E6051" i="1"/>
  <c r="E6050" i="1"/>
  <c r="E6049" i="1"/>
  <c r="E6048" i="1"/>
  <c r="E6047" i="1"/>
  <c r="E6046" i="1"/>
  <c r="E6045" i="1"/>
  <c r="E6044" i="1"/>
  <c r="E6043" i="1"/>
  <c r="E6042" i="1"/>
  <c r="E6041" i="1"/>
  <c r="E6040" i="1"/>
  <c r="E6039" i="1"/>
  <c r="E6038" i="1"/>
  <c r="E6036" i="1"/>
  <c r="B6034" i="1"/>
  <c r="E6033" i="1"/>
  <c r="E6032" i="1"/>
  <c r="E6031" i="1"/>
  <c r="B6030" i="1"/>
  <c r="E6030" i="1" s="1"/>
  <c r="E6029" i="1"/>
  <c r="E6028" i="1"/>
  <c r="B6027" i="1"/>
  <c r="E6027" i="1" s="1"/>
  <c r="E6026" i="1"/>
  <c r="E6025" i="1"/>
  <c r="E6024" i="1"/>
  <c r="E6023" i="1"/>
  <c r="E6022" i="1"/>
  <c r="E6021" i="1"/>
  <c r="E6020" i="1"/>
  <c r="E6019" i="1"/>
  <c r="E6018" i="1"/>
  <c r="B6016" i="1"/>
  <c r="E6016" i="1" s="1"/>
  <c r="E6015" i="1"/>
  <c r="E6014" i="1"/>
  <c r="E6013" i="1"/>
  <c r="E6012" i="1"/>
  <c r="E6011" i="1"/>
  <c r="E6010" i="1"/>
  <c r="E6009" i="1"/>
  <c r="E6008" i="1"/>
  <c r="E6007" i="1"/>
  <c r="E6006" i="1"/>
  <c r="E6005" i="1"/>
  <c r="E6004" i="1"/>
  <c r="E6003" i="1"/>
  <c r="E6002" i="1"/>
  <c r="E6001" i="1"/>
  <c r="D6000" i="1"/>
  <c r="C6000" i="1"/>
  <c r="E5999" i="1"/>
  <c r="C5998" i="1"/>
  <c r="D5997" i="1"/>
  <c r="D5995" i="1" s="1"/>
  <c r="B5997" i="1"/>
  <c r="B5995" i="1" s="1"/>
  <c r="E5996" i="1"/>
  <c r="C5995" i="1"/>
  <c r="E5990" i="1"/>
  <c r="E5988" i="1"/>
  <c r="D5987" i="1"/>
  <c r="D5989" i="1" s="1"/>
  <c r="C5987" i="1"/>
  <c r="E5986" i="1"/>
  <c r="E5985" i="1"/>
  <c r="E5984" i="1"/>
  <c r="B5983" i="1"/>
  <c r="B5987" i="1" s="1"/>
  <c r="B5989" i="1" s="1"/>
  <c r="E5982" i="1"/>
  <c r="E5981" i="1"/>
  <c r="E5980" i="1"/>
  <c r="E5979" i="1"/>
  <c r="E5978" i="1"/>
  <c r="E5977" i="1"/>
  <c r="E5976" i="1"/>
  <c r="E5975" i="1"/>
  <c r="E5974" i="1"/>
  <c r="E5973" i="1"/>
  <c r="C5972" i="1"/>
  <c r="E5972" i="1" s="1"/>
  <c r="E5971" i="1"/>
  <c r="E5970" i="1"/>
  <c r="E5969" i="1"/>
  <c r="D5962" i="1"/>
  <c r="B5962" i="1"/>
  <c r="E5961" i="1"/>
  <c r="E5960" i="1"/>
  <c r="E5959" i="1"/>
  <c r="E5958" i="1"/>
  <c r="E5957" i="1"/>
  <c r="E5956" i="1"/>
  <c r="E5962" i="1" s="1"/>
  <c r="E5955" i="1"/>
  <c r="E5954" i="1"/>
  <c r="E5950" i="1"/>
  <c r="E5949" i="1"/>
  <c r="B5948" i="1"/>
  <c r="E5948" i="1" s="1"/>
  <c r="E5947" i="1"/>
  <c r="E5946" i="1"/>
  <c r="E5945" i="1"/>
  <c r="C5944" i="1"/>
  <c r="B5944" i="1"/>
  <c r="E5944" i="1" s="1"/>
  <c r="E5943" i="1"/>
  <c r="E5942" i="1"/>
  <c r="D5941" i="1"/>
  <c r="C5941" i="1"/>
  <c r="B5941" i="1"/>
  <c r="E5940" i="1"/>
  <c r="E5939" i="1"/>
  <c r="E5938" i="1"/>
  <c r="E5941" i="1" s="1"/>
  <c r="E5937" i="1"/>
  <c r="D5936" i="1"/>
  <c r="C5936" i="1"/>
  <c r="B5936" i="1"/>
  <c r="E5935" i="1"/>
  <c r="E5936" i="1" s="1"/>
  <c r="E5934" i="1"/>
  <c r="D5933" i="1"/>
  <c r="C5933" i="1"/>
  <c r="B5933" i="1"/>
  <c r="E5932" i="1"/>
  <c r="E5931" i="1"/>
  <c r="E5930" i="1"/>
  <c r="E5929" i="1"/>
  <c r="C5928" i="1"/>
  <c r="B5928" i="1"/>
  <c r="E5928" i="1" s="1"/>
  <c r="E5927" i="1"/>
  <c r="E5926" i="1"/>
  <c r="B5924" i="1"/>
  <c r="B5925" i="1" s="1"/>
  <c r="E5925" i="1" s="1"/>
  <c r="E5923" i="1"/>
  <c r="E5922" i="1"/>
  <c r="B5921" i="1"/>
  <c r="E5921" i="1" s="1"/>
  <c r="E5920" i="1"/>
  <c r="E5919" i="1"/>
  <c r="B5918" i="1"/>
  <c r="E5918" i="1" s="1"/>
  <c r="E5917" i="1"/>
  <c r="E5916" i="1"/>
  <c r="E5915" i="1"/>
  <c r="B5914" i="1"/>
  <c r="E5914" i="1" s="1"/>
  <c r="E5913" i="1"/>
  <c r="E5912" i="1"/>
  <c r="B5911" i="1"/>
  <c r="E5910" i="1"/>
  <c r="E5909" i="1"/>
  <c r="E5908" i="1"/>
  <c r="E5907" i="1"/>
  <c r="B5906" i="1"/>
  <c r="E5906" i="1" s="1"/>
  <c r="E5905" i="1"/>
  <c r="E5904" i="1"/>
  <c r="C5900" i="1"/>
  <c r="C5897" i="1" s="1"/>
  <c r="D5899" i="1"/>
  <c r="D5900" i="1" s="1"/>
  <c r="D5897" i="1" s="1"/>
  <c r="B5899" i="1"/>
  <c r="B5900" i="1" s="1"/>
  <c r="B5897" i="1" s="1"/>
  <c r="E5898" i="1"/>
  <c r="E5894" i="1"/>
  <c r="E5892" i="1"/>
  <c r="E5890" i="1"/>
  <c r="D5889" i="1"/>
  <c r="C5889" i="1"/>
  <c r="B5889" i="1"/>
  <c r="E5888" i="1"/>
  <c r="E5887" i="1"/>
  <c r="E5886" i="1"/>
  <c r="E5889" i="1" s="1"/>
  <c r="B5885" i="1"/>
  <c r="D5884" i="1"/>
  <c r="C5884" i="1"/>
  <c r="B5884" i="1"/>
  <c r="E5883" i="1"/>
  <c r="E5882" i="1"/>
  <c r="E5881" i="1"/>
  <c r="E5880" i="1"/>
  <c r="E5874" i="1"/>
  <c r="D5873" i="1"/>
  <c r="C5873" i="1"/>
  <c r="E5872" i="1"/>
  <c r="E5871" i="1"/>
  <c r="E5870" i="1"/>
  <c r="E5869" i="1"/>
  <c r="E5868" i="1"/>
  <c r="E5867" i="1"/>
  <c r="E5866" i="1"/>
  <c r="E5865" i="1"/>
  <c r="E5864" i="1"/>
  <c r="E5863" i="1"/>
  <c r="E5862" i="1"/>
  <c r="E5861" i="1"/>
  <c r="E5860" i="1"/>
  <c r="E5859" i="1"/>
  <c r="E5858" i="1"/>
  <c r="E5857" i="1"/>
  <c r="E5856" i="1"/>
  <c r="E5855" i="1"/>
  <c r="E5854" i="1"/>
  <c r="E5853" i="1"/>
  <c r="E5852" i="1"/>
  <c r="E5851" i="1"/>
  <c r="E5850" i="1"/>
  <c r="E5849" i="1"/>
  <c r="E5848" i="1"/>
  <c r="E5847" i="1"/>
  <c r="E5846" i="1"/>
  <c r="D5845" i="1"/>
  <c r="C5845" i="1"/>
  <c r="B5845" i="1"/>
  <c r="E5844" i="1"/>
  <c r="E5843" i="1"/>
  <c r="E5845" i="1" s="1"/>
  <c r="E5842" i="1"/>
  <c r="D5841" i="1"/>
  <c r="C5841" i="1"/>
  <c r="B5841" i="1"/>
  <c r="E5840" i="1"/>
  <c r="E5839" i="1"/>
  <c r="E5838" i="1"/>
  <c r="D5836" i="1"/>
  <c r="C5836" i="1"/>
  <c r="B5836" i="1"/>
  <c r="E5835" i="1"/>
  <c r="E5834" i="1"/>
  <c r="E5836" i="1" s="1"/>
  <c r="E5833" i="1"/>
  <c r="D5832" i="1"/>
  <c r="C5832" i="1"/>
  <c r="B5832" i="1"/>
  <c r="E5831" i="1"/>
  <c r="E5830" i="1"/>
  <c r="E5829" i="1"/>
  <c r="E5832" i="1" s="1"/>
  <c r="E5828" i="1"/>
  <c r="D5827" i="1"/>
  <c r="C5827" i="1"/>
  <c r="B5827" i="1"/>
  <c r="E5826" i="1"/>
  <c r="E5827" i="1" s="1"/>
  <c r="E5825" i="1"/>
  <c r="D5824" i="1"/>
  <c r="C5824" i="1"/>
  <c r="B5824" i="1"/>
  <c r="E5823" i="1"/>
  <c r="E5822" i="1"/>
  <c r="E5821" i="1"/>
  <c r="E5824" i="1" s="1"/>
  <c r="E5820" i="1"/>
  <c r="D5819" i="1"/>
  <c r="B5819" i="1"/>
  <c r="E5818" i="1"/>
  <c r="E5817" i="1"/>
  <c r="D5816" i="1"/>
  <c r="C5816" i="1"/>
  <c r="B5816" i="1"/>
  <c r="E5815" i="1"/>
  <c r="E5814" i="1"/>
  <c r="E5816" i="1" s="1"/>
  <c r="E5813" i="1"/>
  <c r="E5812" i="1"/>
  <c r="E5811" i="1"/>
  <c r="E5810" i="1"/>
  <c r="C5809" i="1"/>
  <c r="E5809" i="1" s="1"/>
  <c r="E5808" i="1"/>
  <c r="E5807" i="1"/>
  <c r="E5806" i="1"/>
  <c r="E5805" i="1"/>
  <c r="E5804" i="1"/>
  <c r="E5803" i="1"/>
  <c r="D5802" i="1"/>
  <c r="C5802" i="1"/>
  <c r="B5802" i="1"/>
  <c r="E5801" i="1"/>
  <c r="E5800" i="1"/>
  <c r="E5799" i="1"/>
  <c r="E5798" i="1"/>
  <c r="D5797" i="1"/>
  <c r="C5797" i="1"/>
  <c r="B5797" i="1"/>
  <c r="E5796" i="1"/>
  <c r="E5795" i="1"/>
  <c r="E5797" i="1" s="1"/>
  <c r="E5794" i="1"/>
  <c r="E5792" i="1"/>
  <c r="C5791" i="1"/>
  <c r="C5788" i="1" s="1"/>
  <c r="B5791" i="1"/>
  <c r="B5788" i="1" s="1"/>
  <c r="D5790" i="1"/>
  <c r="D5791" i="1" s="1"/>
  <c r="D5788" i="1" s="1"/>
  <c r="E5789" i="1"/>
  <c r="E5782" i="1"/>
  <c r="E5781" i="1"/>
  <c r="C5781" i="1"/>
  <c r="E5780" i="1"/>
  <c r="E5778" i="1"/>
  <c r="E5776" i="1"/>
  <c r="E5773" i="1"/>
  <c r="D5773" i="1"/>
  <c r="C5773" i="1"/>
  <c r="B5773" i="1"/>
  <c r="E5771" i="1"/>
  <c r="E5770" i="1"/>
  <c r="E5769" i="1"/>
  <c r="E5768" i="1"/>
  <c r="E5767" i="1"/>
  <c r="E5766" i="1"/>
  <c r="E5765" i="1"/>
  <c r="E5764" i="1"/>
  <c r="E5763" i="1"/>
  <c r="E5762" i="1"/>
  <c r="E5761" i="1"/>
  <c r="E5760" i="1"/>
  <c r="E5759" i="1"/>
  <c r="E5758" i="1"/>
  <c r="E5757" i="1"/>
  <c r="E5756" i="1"/>
  <c r="E5755" i="1"/>
  <c r="E5754" i="1"/>
  <c r="E5753" i="1"/>
  <c r="E5752" i="1"/>
  <c r="E5751" i="1"/>
  <c r="E5750" i="1"/>
  <c r="D5749" i="1"/>
  <c r="C5749" i="1"/>
  <c r="B5749" i="1"/>
  <c r="E5747" i="1"/>
  <c r="E5746" i="1"/>
  <c r="E5745" i="1"/>
  <c r="E5744" i="1"/>
  <c r="E5743" i="1"/>
  <c r="E5742" i="1"/>
  <c r="E5741" i="1"/>
  <c r="E5740" i="1"/>
  <c r="E5739" i="1"/>
  <c r="E5738" i="1"/>
  <c r="E5737" i="1"/>
  <c r="E5736" i="1"/>
  <c r="E5735" i="1"/>
  <c r="E5734" i="1"/>
  <c r="E5733" i="1"/>
  <c r="E5732" i="1"/>
  <c r="E5731" i="1"/>
  <c r="E5730" i="1"/>
  <c r="E5729" i="1"/>
  <c r="E5728" i="1"/>
  <c r="E5727" i="1"/>
  <c r="E5726" i="1"/>
  <c r="E5725" i="1"/>
  <c r="E5724" i="1"/>
  <c r="E5723" i="1"/>
  <c r="E5722" i="1"/>
  <c r="E5721" i="1"/>
  <c r="E5720" i="1"/>
  <c r="E5719" i="1"/>
  <c r="E5718" i="1"/>
  <c r="E5717" i="1"/>
  <c r="E5716" i="1"/>
  <c r="E5715" i="1"/>
  <c r="E5714" i="1"/>
  <c r="E5713" i="1"/>
  <c r="E5712" i="1"/>
  <c r="E5749" i="1" s="1"/>
  <c r="B5709" i="1"/>
  <c r="E5709" i="1" s="1"/>
  <c r="E5707" i="1"/>
  <c r="E5706" i="1"/>
  <c r="E5705" i="1"/>
  <c r="E5704" i="1"/>
  <c r="E5703" i="1"/>
  <c r="E5697" i="1"/>
  <c r="E5696" i="1"/>
  <c r="E5695" i="1"/>
  <c r="E5694" i="1"/>
  <c r="E5693" i="1"/>
  <c r="E5692" i="1"/>
  <c r="E5691" i="1"/>
  <c r="E5690" i="1"/>
  <c r="E5689" i="1"/>
  <c r="E5688" i="1"/>
  <c r="E5687" i="1"/>
  <c r="E5686" i="1"/>
  <c r="E5685" i="1"/>
  <c r="E5684" i="1"/>
  <c r="E5683" i="1"/>
  <c r="E5682" i="1"/>
  <c r="E5681" i="1"/>
  <c r="E5680" i="1"/>
  <c r="E5679" i="1"/>
  <c r="E5678" i="1"/>
  <c r="E5677" i="1"/>
  <c r="E5676" i="1"/>
  <c r="E5675" i="1"/>
  <c r="E5674" i="1"/>
  <c r="E5673" i="1"/>
  <c r="E5672" i="1"/>
  <c r="E5671" i="1"/>
  <c r="E5670" i="1"/>
  <c r="E5669" i="1"/>
  <c r="E5668" i="1"/>
  <c r="E5667" i="1"/>
  <c r="E5666" i="1"/>
  <c r="E5665" i="1"/>
  <c r="E5664" i="1"/>
  <c r="E5663" i="1"/>
  <c r="E5662" i="1"/>
  <c r="E5661" i="1"/>
  <c r="E5660" i="1"/>
  <c r="E5659" i="1"/>
  <c r="E5658" i="1"/>
  <c r="E5657" i="1"/>
  <c r="E5656" i="1"/>
  <c r="E5655" i="1"/>
  <c r="E5654" i="1"/>
  <c r="E5653" i="1"/>
  <c r="E5652" i="1"/>
  <c r="E5651" i="1"/>
  <c r="E5650" i="1"/>
  <c r="E5649" i="1"/>
  <c r="E5648" i="1"/>
  <c r="E5647" i="1"/>
  <c r="E5646" i="1"/>
  <c r="E5645" i="1"/>
  <c r="E5644" i="1"/>
  <c r="E5643" i="1"/>
  <c r="E5642" i="1"/>
  <c r="E5641" i="1"/>
  <c r="E5640" i="1"/>
  <c r="E5639" i="1"/>
  <c r="E5638" i="1"/>
  <c r="E5637" i="1"/>
  <c r="E5636" i="1"/>
  <c r="E5635" i="1"/>
  <c r="E5634" i="1"/>
  <c r="E5633" i="1"/>
  <c r="E5632" i="1"/>
  <c r="E5631" i="1"/>
  <c r="E5630" i="1"/>
  <c r="E5629" i="1"/>
  <c r="E5628" i="1"/>
  <c r="E5627" i="1"/>
  <c r="E5626" i="1"/>
  <c r="D5622" i="1"/>
  <c r="C5622" i="1"/>
  <c r="B5622" i="1"/>
  <c r="E5620" i="1"/>
  <c r="E5619" i="1"/>
  <c r="E5618" i="1"/>
  <c r="E5617" i="1"/>
  <c r="E5616" i="1"/>
  <c r="E5615" i="1"/>
  <c r="E5614" i="1"/>
  <c r="E5613" i="1"/>
  <c r="E5612" i="1"/>
  <c r="E5611" i="1"/>
  <c r="E5610" i="1"/>
  <c r="E5609" i="1"/>
  <c r="E5608" i="1"/>
  <c r="E5607" i="1"/>
  <c r="E5606" i="1"/>
  <c r="E5605" i="1"/>
  <c r="E5604" i="1"/>
  <c r="E5603" i="1"/>
  <c r="E5602" i="1"/>
  <c r="E5601" i="1"/>
  <c r="E5600" i="1"/>
  <c r="E5599" i="1"/>
  <c r="E5598" i="1"/>
  <c r="E5597" i="1"/>
  <c r="E5596" i="1"/>
  <c r="E5595" i="1"/>
  <c r="E5594" i="1"/>
  <c r="E5593" i="1"/>
  <c r="E5592" i="1"/>
  <c r="E5591" i="1"/>
  <c r="E5590" i="1"/>
  <c r="E5589" i="1"/>
  <c r="E5588" i="1"/>
  <c r="E5587" i="1"/>
  <c r="E5586" i="1"/>
  <c r="E5585" i="1"/>
  <c r="E5584" i="1"/>
  <c r="E5583" i="1"/>
  <c r="E5582" i="1"/>
  <c r="E5581" i="1"/>
  <c r="E5580" i="1"/>
  <c r="E5579" i="1"/>
  <c r="E5578" i="1"/>
  <c r="E5577" i="1"/>
  <c r="E5576" i="1"/>
  <c r="E5622" i="1" s="1"/>
  <c r="E5572" i="1"/>
  <c r="D5572" i="1"/>
  <c r="C5572" i="1"/>
  <c r="B5572" i="1"/>
  <c r="E5570" i="1"/>
  <c r="E5569" i="1"/>
  <c r="E5568" i="1"/>
  <c r="E5567" i="1"/>
  <c r="E5566" i="1"/>
  <c r="E5565" i="1"/>
  <c r="E5564" i="1"/>
  <c r="E5563" i="1"/>
  <c r="E5562" i="1"/>
  <c r="E5561" i="1"/>
  <c r="E5560" i="1"/>
  <c r="E5559" i="1"/>
  <c r="E5558" i="1"/>
  <c r="E5557" i="1"/>
  <c r="E5556" i="1"/>
  <c r="E5555" i="1"/>
  <c r="E5554" i="1"/>
  <c r="E5553" i="1"/>
  <c r="E5552" i="1"/>
  <c r="E5551" i="1"/>
  <c r="D5550" i="1"/>
  <c r="C5550" i="1"/>
  <c r="B5550" i="1"/>
  <c r="E5549" i="1"/>
  <c r="E5548" i="1"/>
  <c r="E5547" i="1"/>
  <c r="E5546" i="1"/>
  <c r="E5545" i="1"/>
  <c r="E5544" i="1"/>
  <c r="E5543" i="1"/>
  <c r="E5542" i="1"/>
  <c r="E5541" i="1"/>
  <c r="E5540" i="1"/>
  <c r="E5539" i="1"/>
  <c r="E5538" i="1"/>
  <c r="E5537" i="1"/>
  <c r="E5536" i="1"/>
  <c r="E5535" i="1"/>
  <c r="E5534" i="1"/>
  <c r="E5533" i="1"/>
  <c r="E5532" i="1"/>
  <c r="E5531" i="1"/>
  <c r="D5528" i="1"/>
  <c r="C5528" i="1"/>
  <c r="B5528" i="1"/>
  <c r="E5526" i="1"/>
  <c r="E5525" i="1"/>
  <c r="E5524" i="1"/>
  <c r="E5523" i="1"/>
  <c r="E5522" i="1"/>
  <c r="E5521" i="1"/>
  <c r="E5520" i="1"/>
  <c r="E5519" i="1"/>
  <c r="E5518" i="1"/>
  <c r="E5517" i="1"/>
  <c r="E5516" i="1"/>
  <c r="E5515" i="1"/>
  <c r="E5514" i="1"/>
  <c r="E5513" i="1"/>
  <c r="E5512" i="1"/>
  <c r="E5511" i="1"/>
  <c r="E5510" i="1"/>
  <c r="E5509" i="1"/>
  <c r="E5508" i="1"/>
  <c r="E5507" i="1"/>
  <c r="E5506" i="1"/>
  <c r="E5505" i="1"/>
  <c r="E5504" i="1"/>
  <c r="E5503" i="1"/>
  <c r="E5502" i="1"/>
  <c r="E5501" i="1"/>
  <c r="E5500" i="1"/>
  <c r="E5499" i="1"/>
  <c r="E5498" i="1"/>
  <c r="E5497" i="1"/>
  <c r="E5496" i="1"/>
  <c r="E5495" i="1"/>
  <c r="E5494" i="1"/>
  <c r="E5493" i="1"/>
  <c r="E5492" i="1"/>
  <c r="E5528" i="1" s="1"/>
  <c r="E5483" i="1"/>
  <c r="E5482" i="1"/>
  <c r="E5481" i="1"/>
  <c r="D5479" i="1"/>
  <c r="D5484" i="1" s="1"/>
  <c r="D5486" i="1" s="1"/>
  <c r="C5479" i="1"/>
  <c r="C5486" i="1" s="1"/>
  <c r="B5479" i="1"/>
  <c r="E5478" i="1"/>
  <c r="E5479" i="1" s="1"/>
  <c r="E5486" i="1" s="1"/>
  <c r="D5474" i="1"/>
  <c r="C5474" i="1"/>
  <c r="B5474" i="1"/>
  <c r="E5473" i="1"/>
  <c r="E5472" i="1"/>
  <c r="E5471" i="1"/>
  <c r="E5470" i="1"/>
  <c r="E5469" i="1"/>
  <c r="E5468" i="1"/>
  <c r="E5467" i="1"/>
  <c r="E5466" i="1"/>
  <c r="E5465" i="1"/>
  <c r="E5464" i="1"/>
  <c r="E5460" i="1"/>
  <c r="E5459" i="1"/>
  <c r="E5458" i="1"/>
  <c r="E5457" i="1"/>
  <c r="E5456" i="1"/>
  <c r="E5455" i="1"/>
  <c r="E5454" i="1"/>
  <c r="E5453" i="1"/>
  <c r="E5452" i="1"/>
  <c r="E5451" i="1"/>
  <c r="E5450" i="1"/>
  <c r="D5448" i="1"/>
  <c r="C5448" i="1"/>
  <c r="B5448" i="1"/>
  <c r="E5447" i="1"/>
  <c r="E5446" i="1"/>
  <c r="E5445" i="1"/>
  <c r="E5448" i="1" s="1"/>
  <c r="D5443" i="1"/>
  <c r="C5443" i="1"/>
  <c r="B5443" i="1"/>
  <c r="E5442" i="1"/>
  <c r="E5441" i="1"/>
  <c r="E5440" i="1"/>
  <c r="D5438" i="1"/>
  <c r="C5438" i="1"/>
  <c r="B5438" i="1"/>
  <c r="E5437" i="1"/>
  <c r="E5436" i="1"/>
  <c r="E5435" i="1"/>
  <c r="E5434" i="1"/>
  <c r="E5433" i="1"/>
  <c r="E5431" i="1"/>
  <c r="E5430" i="1"/>
  <c r="E5429" i="1"/>
  <c r="D5427" i="1"/>
  <c r="C5427" i="1"/>
  <c r="B5427" i="1"/>
  <c r="E5426" i="1"/>
  <c r="E5425" i="1"/>
  <c r="E5424" i="1"/>
  <c r="E5427" i="1" s="1"/>
  <c r="E5422" i="1"/>
  <c r="E5421" i="1"/>
  <c r="E5420" i="1"/>
  <c r="E5418" i="1"/>
  <c r="E5417" i="1"/>
  <c r="E5416" i="1"/>
  <c r="E5415" i="1"/>
  <c r="E5413" i="1"/>
  <c r="E5412" i="1"/>
  <c r="E5410" i="1"/>
  <c r="E5409" i="1"/>
  <c r="E5406" i="1"/>
  <c r="C5405" i="1"/>
  <c r="C5402" i="1" s="1"/>
  <c r="B5405" i="1"/>
  <c r="B5402" i="1" s="1"/>
  <c r="D5404" i="1"/>
  <c r="D5405" i="1" s="1"/>
  <c r="D5402" i="1" s="1"/>
  <c r="D5775" i="1" s="1"/>
  <c r="D5395" i="1"/>
  <c r="C5395" i="1"/>
  <c r="E5385" i="1"/>
  <c r="D5384" i="1"/>
  <c r="C5384" i="1"/>
  <c r="B5384" i="1"/>
  <c r="B5378" i="1" s="1"/>
  <c r="E5383" i="1"/>
  <c r="E5382" i="1"/>
  <c r="E5381" i="1"/>
  <c r="E5380" i="1"/>
  <c r="E5384" i="1" s="1"/>
  <c r="E5378" i="1" s="1"/>
  <c r="E5379" i="1"/>
  <c r="D5375" i="1"/>
  <c r="C5375" i="1"/>
  <c r="B5375" i="1"/>
  <c r="E5373" i="1"/>
  <c r="E5375" i="1" s="1"/>
  <c r="E5372" i="1"/>
  <c r="D5371" i="1"/>
  <c r="D5365" i="1" s="1"/>
  <c r="C5371" i="1"/>
  <c r="C5365" i="1" s="1"/>
  <c r="B5371" i="1"/>
  <c r="B5365" i="1" s="1"/>
  <c r="E5370" i="1"/>
  <c r="E5369" i="1"/>
  <c r="E5368" i="1"/>
  <c r="E5367" i="1"/>
  <c r="E5366" i="1"/>
  <c r="E5361" i="1"/>
  <c r="E5360" i="1"/>
  <c r="E5359" i="1"/>
  <c r="E5358" i="1"/>
  <c r="E5357" i="1"/>
  <c r="E5356" i="1"/>
  <c r="E5355" i="1"/>
  <c r="E5354" i="1"/>
  <c r="E5353" i="1"/>
  <c r="D5352" i="1"/>
  <c r="D5346" i="1" s="1"/>
  <c r="D5362" i="1" s="1"/>
  <c r="C5352" i="1"/>
  <c r="C5346" i="1" s="1"/>
  <c r="C5362" i="1" s="1"/>
  <c r="B5352" i="1"/>
  <c r="E5351" i="1"/>
  <c r="E5350" i="1"/>
  <c r="E5349" i="1"/>
  <c r="E5348" i="1"/>
  <c r="E5352" i="1" s="1"/>
  <c r="E5346" i="1" s="1"/>
  <c r="E5362" i="1" s="1"/>
  <c r="E5347" i="1"/>
  <c r="B5346" i="1"/>
  <c r="B5362" i="1" s="1"/>
  <c r="B5341" i="1"/>
  <c r="B5395" i="1" s="1"/>
  <c r="E5340" i="1"/>
  <c r="E5339" i="1"/>
  <c r="E5338" i="1"/>
  <c r="C5333" i="1"/>
  <c r="E5332" i="1"/>
  <c r="E5331" i="1"/>
  <c r="E5330" i="1"/>
  <c r="E5329" i="1"/>
  <c r="D5328" i="1"/>
  <c r="E5328" i="1" s="1"/>
  <c r="E5327" i="1"/>
  <c r="E5326" i="1"/>
  <c r="E5325" i="1"/>
  <c r="E5324" i="1"/>
  <c r="E5323" i="1"/>
  <c r="E5322" i="1"/>
  <c r="D5321" i="1"/>
  <c r="E5321" i="1" s="1"/>
  <c r="E5320" i="1"/>
  <c r="E5319" i="1"/>
  <c r="E5318" i="1"/>
  <c r="E5317" i="1"/>
  <c r="E5316" i="1"/>
  <c r="E5315" i="1"/>
  <c r="E5314" i="1"/>
  <c r="E5313" i="1"/>
  <c r="E5312" i="1"/>
  <c r="D5312" i="1"/>
  <c r="E5311" i="1"/>
  <c r="E5310" i="1"/>
  <c r="E5309" i="1"/>
  <c r="E5308" i="1"/>
  <c r="E5307" i="1"/>
  <c r="E5306" i="1"/>
  <c r="E5305" i="1"/>
  <c r="E5304" i="1"/>
  <c r="D5303" i="1"/>
  <c r="E5303" i="1" s="1"/>
  <c r="D5302" i="1"/>
  <c r="E5302" i="1" s="1"/>
  <c r="D5301" i="1"/>
  <c r="E5301" i="1" s="1"/>
  <c r="D5300" i="1"/>
  <c r="E5300" i="1" s="1"/>
  <c r="D5299" i="1"/>
  <c r="E5299" i="1" s="1"/>
  <c r="D5298" i="1"/>
  <c r="E5298" i="1" s="1"/>
  <c r="D5297" i="1"/>
  <c r="E5297" i="1" s="1"/>
  <c r="D5296" i="1"/>
  <c r="E5296" i="1" s="1"/>
  <c r="D5295" i="1"/>
  <c r="E5295" i="1" s="1"/>
  <c r="D5294" i="1"/>
  <c r="E5294" i="1" s="1"/>
  <c r="D5293" i="1"/>
  <c r="E5293" i="1" s="1"/>
  <c r="D5292" i="1"/>
  <c r="E5292" i="1" s="1"/>
  <c r="E5291" i="1"/>
  <c r="D5290" i="1"/>
  <c r="E5290" i="1" s="1"/>
  <c r="B5284" i="1"/>
  <c r="E5283" i="1"/>
  <c r="B5281" i="1"/>
  <c r="E5281" i="1" s="1"/>
  <c r="E5280" i="1"/>
  <c r="E5279" i="1"/>
  <c r="E5278" i="1"/>
  <c r="D5277" i="1"/>
  <c r="C5277" i="1"/>
  <c r="B5277" i="1"/>
  <c r="E5276" i="1"/>
  <c r="E5277" i="1" s="1"/>
  <c r="E5275" i="1"/>
  <c r="E5274" i="1"/>
  <c r="E5273" i="1"/>
  <c r="E5272" i="1"/>
  <c r="B5270" i="1"/>
  <c r="E5270" i="1" s="1"/>
  <c r="E5269" i="1"/>
  <c r="E5268" i="1"/>
  <c r="B5266" i="1"/>
  <c r="E5266" i="1" s="1"/>
  <c r="E5265" i="1"/>
  <c r="D5263" i="1"/>
  <c r="C5263" i="1"/>
  <c r="B5263" i="1"/>
  <c r="E5262" i="1"/>
  <c r="E5261" i="1"/>
  <c r="E5260" i="1"/>
  <c r="B5258" i="1"/>
  <c r="E5258" i="1" s="1"/>
  <c r="E5257" i="1"/>
  <c r="E5256" i="1"/>
  <c r="B5255" i="1"/>
  <c r="E5255" i="1" s="1"/>
  <c r="E5254" i="1"/>
  <c r="E5253" i="1"/>
  <c r="E5252" i="1"/>
  <c r="D5251" i="1"/>
  <c r="C5251" i="1"/>
  <c r="B5251" i="1"/>
  <c r="E5250" i="1"/>
  <c r="E5249" i="1"/>
  <c r="E5248" i="1"/>
  <c r="E5251" i="1" s="1"/>
  <c r="B5247" i="1"/>
  <c r="E5247" i="1" s="1"/>
  <c r="E5246" i="1"/>
  <c r="E5245" i="1"/>
  <c r="B5244" i="1"/>
  <c r="E5244" i="1" s="1"/>
  <c r="E5243" i="1"/>
  <c r="E5242" i="1"/>
  <c r="E5241" i="1"/>
  <c r="E5240" i="1"/>
  <c r="B5239" i="1"/>
  <c r="E5239" i="1" s="1"/>
  <c r="E5238" i="1"/>
  <c r="E5237" i="1"/>
  <c r="E5236" i="1"/>
  <c r="D5235" i="1"/>
  <c r="C5235" i="1"/>
  <c r="B5235" i="1"/>
  <c r="E5234" i="1"/>
  <c r="E5233" i="1"/>
  <c r="E5232" i="1"/>
  <c r="E5231" i="1"/>
  <c r="E5235" i="1" s="1"/>
  <c r="E5230" i="1"/>
  <c r="B5229" i="1"/>
  <c r="E5229" i="1" s="1"/>
  <c r="E5228" i="1"/>
  <c r="E5227" i="1"/>
  <c r="E5226" i="1"/>
  <c r="B5225" i="1"/>
  <c r="E5224" i="1"/>
  <c r="E5223" i="1"/>
  <c r="E5222" i="1"/>
  <c r="E5221" i="1"/>
  <c r="E5220" i="1"/>
  <c r="C5217" i="1"/>
  <c r="C5215" i="1" s="1"/>
  <c r="B5217" i="1"/>
  <c r="B5215" i="1" s="1"/>
  <c r="B5389" i="1" s="1"/>
  <c r="D5216" i="1"/>
  <c r="E5198" i="1"/>
  <c r="D5197" i="1"/>
  <c r="D5199" i="1" s="1"/>
  <c r="D5201" i="1" s="1"/>
  <c r="C5197" i="1"/>
  <c r="C5199" i="1" s="1"/>
  <c r="C5201" i="1" s="1"/>
  <c r="B5197" i="1"/>
  <c r="B5199" i="1" s="1"/>
  <c r="B5201" i="1" s="1"/>
  <c r="E5196" i="1"/>
  <c r="E5195" i="1"/>
  <c r="E5194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D5139" i="1"/>
  <c r="C5139" i="1"/>
  <c r="B5139" i="1"/>
  <c r="B5123" i="1" s="1"/>
  <c r="E5123" i="1" s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D5116" i="1"/>
  <c r="D5118" i="1" s="1"/>
  <c r="C5116" i="1"/>
  <c r="C5118" i="1" s="1"/>
  <c r="B5115" i="1"/>
  <c r="B5114" i="1"/>
  <c r="E5114" i="1" s="1"/>
  <c r="E5113" i="1"/>
  <c r="E5112" i="1"/>
  <c r="E5111" i="1"/>
  <c r="E5110" i="1"/>
  <c r="E5108" i="1"/>
  <c r="B5107" i="1"/>
  <c r="E5107" i="1" s="1"/>
  <c r="E5106" i="1"/>
  <c r="E5105" i="1"/>
  <c r="E5104" i="1"/>
  <c r="E5103" i="1"/>
  <c r="E5102" i="1"/>
  <c r="B5101" i="1"/>
  <c r="E5101" i="1" s="1"/>
  <c r="E5100" i="1"/>
  <c r="E5099" i="1"/>
  <c r="E5098" i="1"/>
  <c r="E5097" i="1"/>
  <c r="E5096" i="1"/>
  <c r="B5095" i="1"/>
  <c r="E5095" i="1" s="1"/>
  <c r="E5094" i="1"/>
  <c r="E5093" i="1"/>
  <c r="E5092" i="1"/>
  <c r="B5091" i="1"/>
  <c r="E5091" i="1" s="1"/>
  <c r="E5090" i="1"/>
  <c r="E5089" i="1"/>
  <c r="E5088" i="1"/>
  <c r="E5087" i="1"/>
  <c r="B5086" i="1"/>
  <c r="E5086" i="1" s="1"/>
  <c r="E5085" i="1"/>
  <c r="E5084" i="1"/>
  <c r="D5083" i="1"/>
  <c r="C5083" i="1"/>
  <c r="B5083" i="1"/>
  <c r="E5082" i="1"/>
  <c r="E5081" i="1"/>
  <c r="E5080" i="1"/>
  <c r="E5079" i="1"/>
  <c r="E5078" i="1"/>
  <c r="B5077" i="1"/>
  <c r="E5077" i="1" s="1"/>
  <c r="E5076" i="1"/>
  <c r="E5075" i="1"/>
  <c r="D5074" i="1"/>
  <c r="C5074" i="1"/>
  <c r="B5074" i="1"/>
  <c r="E5073" i="1"/>
  <c r="E5072" i="1"/>
  <c r="E5074" i="1" s="1"/>
  <c r="E5071" i="1"/>
  <c r="B5070" i="1"/>
  <c r="E5070" i="1" s="1"/>
  <c r="E5069" i="1"/>
  <c r="E5068" i="1"/>
  <c r="B5067" i="1"/>
  <c r="E5067" i="1" s="1"/>
  <c r="E5066" i="1"/>
  <c r="E5065" i="1"/>
  <c r="E5064" i="1"/>
  <c r="E5063" i="1"/>
  <c r="E5062" i="1"/>
  <c r="E5061" i="1"/>
  <c r="B5060" i="1"/>
  <c r="E5060" i="1" s="1"/>
  <c r="E5059" i="1"/>
  <c r="E5058" i="1"/>
  <c r="D5057" i="1"/>
  <c r="C5057" i="1"/>
  <c r="B5057" i="1"/>
  <c r="E5056" i="1"/>
  <c r="E5055" i="1"/>
  <c r="E5054" i="1"/>
  <c r="E5053" i="1"/>
  <c r="E5052" i="1"/>
  <c r="E5051" i="1"/>
  <c r="B5050" i="1"/>
  <c r="E5050" i="1" s="1"/>
  <c r="E5049" i="1"/>
  <c r="E5048" i="1"/>
  <c r="E5047" i="1"/>
  <c r="E5046" i="1"/>
  <c r="E5045" i="1"/>
  <c r="D5044" i="1"/>
  <c r="C5044" i="1"/>
  <c r="B5044" i="1"/>
  <c r="E5043" i="1"/>
  <c r="E5044" i="1" s="1"/>
  <c r="E5042" i="1"/>
  <c r="D5036" i="1"/>
  <c r="B5036" i="1"/>
  <c r="C5034" i="1"/>
  <c r="C5036" i="1" s="1"/>
  <c r="E5033" i="1"/>
  <c r="E5032" i="1"/>
  <c r="E5031" i="1"/>
  <c r="E5030" i="1"/>
  <c r="E5029" i="1"/>
  <c r="E5028" i="1"/>
  <c r="E5027" i="1"/>
  <c r="E5026" i="1"/>
  <c r="E5025" i="1"/>
  <c r="E5024" i="1"/>
  <c r="D5018" i="1"/>
  <c r="C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D4933" i="1"/>
  <c r="C4933" i="1"/>
  <c r="B4933" i="1"/>
  <c r="E4932" i="1"/>
  <c r="E4931" i="1"/>
  <c r="E4930" i="1"/>
  <c r="E4929" i="1"/>
  <c r="E4928" i="1"/>
  <c r="E4927" i="1"/>
  <c r="D4926" i="1"/>
  <c r="C4926" i="1"/>
  <c r="B4926" i="1"/>
  <c r="E4925" i="1"/>
  <c r="E4924" i="1"/>
  <c r="E4923" i="1"/>
  <c r="E4922" i="1"/>
  <c r="E4921" i="1"/>
  <c r="E4920" i="1"/>
  <c r="E4919" i="1"/>
  <c r="E4918" i="1"/>
  <c r="E4917" i="1"/>
  <c r="E4916" i="1"/>
  <c r="D4916" i="1"/>
  <c r="C4916" i="1"/>
  <c r="B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899" i="1"/>
  <c r="D4898" i="1"/>
  <c r="D4894" i="1" s="1"/>
  <c r="D5203" i="1" s="1"/>
  <c r="C4898" i="1"/>
  <c r="C4894" i="1" s="1"/>
  <c r="C5203" i="1" s="1"/>
  <c r="B4898" i="1"/>
  <c r="B4894" i="1" s="1"/>
  <c r="E4897" i="1"/>
  <c r="E4896" i="1"/>
  <c r="E4898" i="1" s="1"/>
  <c r="E4895" i="1"/>
  <c r="E4894" i="1"/>
  <c r="E5203" i="1" s="1"/>
  <c r="D4880" i="1"/>
  <c r="C4880" i="1"/>
  <c r="B4880" i="1"/>
  <c r="E4879" i="1"/>
  <c r="E4878" i="1"/>
  <c r="E4877" i="1"/>
  <c r="E4876" i="1"/>
  <c r="E4875" i="1"/>
  <c r="E4874" i="1"/>
  <c r="E4873" i="1"/>
  <c r="E4872" i="1"/>
  <c r="E4870" i="1"/>
  <c r="E4869" i="1"/>
  <c r="E4868" i="1"/>
  <c r="E4867" i="1"/>
  <c r="E4866" i="1"/>
  <c r="E4865" i="1"/>
  <c r="E4864" i="1"/>
  <c r="D4860" i="1"/>
  <c r="C4860" i="1"/>
  <c r="B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D4820" i="1"/>
  <c r="C4820" i="1"/>
  <c r="B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D4754" i="1"/>
  <c r="C4754" i="1"/>
  <c r="B4754" i="1"/>
  <c r="E4753" i="1"/>
  <c r="E4752" i="1"/>
  <c r="E4751" i="1"/>
  <c r="E4750" i="1"/>
  <c r="B4742" i="1"/>
  <c r="C4740" i="1"/>
  <c r="C4742" i="1" s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D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C4644" i="1"/>
  <c r="D4643" i="1"/>
  <c r="E4643" i="1" s="1"/>
  <c r="D4642" i="1"/>
  <c r="E4642" i="1" s="1"/>
  <c r="D4641" i="1"/>
  <c r="E4641" i="1" s="1"/>
  <c r="D4640" i="1"/>
  <c r="E4640" i="1" s="1"/>
  <c r="D4639" i="1"/>
  <c r="E4639" i="1" s="1"/>
  <c r="D4638" i="1"/>
  <c r="E4638" i="1" s="1"/>
  <c r="D4637" i="1"/>
  <c r="E4637" i="1" s="1"/>
  <c r="D4636" i="1"/>
  <c r="E4636" i="1" s="1"/>
  <c r="E4635" i="1"/>
  <c r="E4634" i="1"/>
  <c r="E4633" i="1"/>
  <c r="D4632" i="1"/>
  <c r="E4632" i="1" s="1"/>
  <c r="D4631" i="1"/>
  <c r="E4631" i="1" s="1"/>
  <c r="D4630" i="1"/>
  <c r="E4630" i="1" s="1"/>
  <c r="D4629" i="1"/>
  <c r="E4629" i="1" s="1"/>
  <c r="D4628" i="1"/>
  <c r="E4628" i="1" s="1"/>
  <c r="D4627" i="1"/>
  <c r="E4627" i="1" s="1"/>
  <c r="D4626" i="1"/>
  <c r="E4626" i="1" s="1"/>
  <c r="D4625" i="1"/>
  <c r="E4625" i="1" s="1"/>
  <c r="D4624" i="1"/>
  <c r="E4624" i="1" s="1"/>
  <c r="D4623" i="1"/>
  <c r="E4623" i="1" s="1"/>
  <c r="D4622" i="1"/>
  <c r="E4622" i="1" s="1"/>
  <c r="D4621" i="1"/>
  <c r="E4621" i="1" s="1"/>
  <c r="D4620" i="1"/>
  <c r="E4620" i="1" s="1"/>
  <c r="D4619" i="1"/>
  <c r="E4619" i="1" s="1"/>
  <c r="E4618" i="1"/>
  <c r="E4617" i="1"/>
  <c r="E4616" i="1"/>
  <c r="E4615" i="1"/>
  <c r="E4614" i="1"/>
  <c r="D4613" i="1"/>
  <c r="E4613" i="1" s="1"/>
  <c r="E4612" i="1"/>
  <c r="E4611" i="1"/>
  <c r="E4610" i="1"/>
  <c r="E4609" i="1"/>
  <c r="E4608" i="1"/>
  <c r="D4607" i="1"/>
  <c r="E4607" i="1" s="1"/>
  <c r="E4606" i="1"/>
  <c r="E4605" i="1"/>
  <c r="D4604" i="1"/>
  <c r="E4604" i="1" s="1"/>
  <c r="D4603" i="1"/>
  <c r="E4603" i="1" s="1"/>
  <c r="E4602" i="1"/>
  <c r="E4601" i="1"/>
  <c r="E4600" i="1"/>
  <c r="E4599" i="1"/>
  <c r="D4598" i="1"/>
  <c r="E4598" i="1" s="1"/>
  <c r="E4597" i="1"/>
  <c r="E4596" i="1"/>
  <c r="E4595" i="1"/>
  <c r="E4594" i="1"/>
  <c r="D4593" i="1"/>
  <c r="E4593" i="1" s="1"/>
  <c r="E4592" i="1"/>
  <c r="E4591" i="1"/>
  <c r="D4590" i="1"/>
  <c r="E4590" i="1" s="1"/>
  <c r="D4589" i="1"/>
  <c r="E4589" i="1" s="1"/>
  <c r="E4588" i="1"/>
  <c r="D4587" i="1"/>
  <c r="E4587" i="1" s="1"/>
  <c r="E4586" i="1"/>
  <c r="E4585" i="1"/>
  <c r="E4584" i="1"/>
  <c r="D4583" i="1"/>
  <c r="E4583" i="1" s="1"/>
  <c r="D4582" i="1"/>
  <c r="E4582" i="1" s="1"/>
  <c r="E4581" i="1"/>
  <c r="D4580" i="1"/>
  <c r="E4580" i="1" s="1"/>
  <c r="D4579" i="1"/>
  <c r="E4579" i="1" s="1"/>
  <c r="D4578" i="1"/>
  <c r="E4578" i="1" s="1"/>
  <c r="D4577" i="1"/>
  <c r="E4577" i="1" s="1"/>
  <c r="D4576" i="1"/>
  <c r="E4576" i="1" s="1"/>
  <c r="E4575" i="1"/>
  <c r="D4574" i="1"/>
  <c r="E4574" i="1" s="1"/>
  <c r="D4573" i="1"/>
  <c r="E4573" i="1" s="1"/>
  <c r="D4572" i="1"/>
  <c r="E4572" i="1" s="1"/>
  <c r="D4571" i="1"/>
  <c r="E4571" i="1" s="1"/>
  <c r="E4570" i="1"/>
  <c r="D4569" i="1"/>
  <c r="E4569" i="1" s="1"/>
  <c r="D4568" i="1"/>
  <c r="E4568" i="1" s="1"/>
  <c r="D4567" i="1"/>
  <c r="E4567" i="1" s="1"/>
  <c r="D4566" i="1"/>
  <c r="E4566" i="1" s="1"/>
  <c r="D4565" i="1"/>
  <c r="E4565" i="1" s="1"/>
  <c r="D4564" i="1"/>
  <c r="E4564" i="1" s="1"/>
  <c r="E4563" i="1"/>
  <c r="E4562" i="1"/>
  <c r="E4561" i="1"/>
  <c r="E4560" i="1"/>
  <c r="D4559" i="1"/>
  <c r="E4559" i="1" s="1"/>
  <c r="E4555" i="1"/>
  <c r="E4554" i="1"/>
  <c r="E4553" i="1"/>
  <c r="E4552" i="1"/>
  <c r="E4551" i="1"/>
  <c r="D4550" i="1"/>
  <c r="C4550" i="1"/>
  <c r="B4550" i="1"/>
  <c r="E4549" i="1"/>
  <c r="E4548" i="1"/>
  <c r="E4547" i="1"/>
  <c r="E4546" i="1"/>
  <c r="E4545" i="1"/>
  <c r="E4544" i="1"/>
  <c r="E4543" i="1"/>
  <c r="E4542" i="1"/>
  <c r="E4541" i="1"/>
  <c r="E4540" i="1"/>
  <c r="E4539" i="1"/>
  <c r="D4538" i="1"/>
  <c r="C4538" i="1"/>
  <c r="B4538" i="1"/>
  <c r="E4537" i="1"/>
  <c r="E4538" i="1" s="1"/>
  <c r="E4536" i="1"/>
  <c r="D4535" i="1"/>
  <c r="C4535" i="1"/>
  <c r="B4535" i="1"/>
  <c r="E4534" i="1"/>
  <c r="E4533" i="1"/>
  <c r="E4532" i="1"/>
  <c r="E4531" i="1"/>
  <c r="E4530" i="1"/>
  <c r="E4529" i="1"/>
  <c r="E4528" i="1"/>
  <c r="E4527" i="1"/>
  <c r="E4526" i="1"/>
  <c r="E4525" i="1"/>
  <c r="D4524" i="1"/>
  <c r="C4524" i="1"/>
  <c r="B4524" i="1"/>
  <c r="E4523" i="1"/>
  <c r="E4522" i="1"/>
  <c r="E4521" i="1"/>
  <c r="E4520" i="1"/>
  <c r="D4519" i="1"/>
  <c r="C4519" i="1"/>
  <c r="B4519" i="1"/>
  <c r="E4518" i="1"/>
  <c r="E4519" i="1" s="1"/>
  <c r="E4517" i="1"/>
  <c r="E4516" i="1"/>
  <c r="E4515" i="1"/>
  <c r="E4514" i="1"/>
  <c r="E4513" i="1"/>
  <c r="E4512" i="1"/>
  <c r="E4511" i="1"/>
  <c r="E4510" i="1"/>
  <c r="D4509" i="1"/>
  <c r="C4509" i="1"/>
  <c r="B4509" i="1"/>
  <c r="E4508" i="1"/>
  <c r="E4507" i="1"/>
  <c r="E4509" i="1" s="1"/>
  <c r="E4506" i="1"/>
  <c r="E4505" i="1"/>
  <c r="E4504" i="1"/>
  <c r="E4503" i="1"/>
  <c r="E4502" i="1"/>
  <c r="E4501" i="1"/>
  <c r="E4500" i="1"/>
  <c r="E4499" i="1"/>
  <c r="E4497" i="1"/>
  <c r="C4496" i="1"/>
  <c r="B4496" i="1"/>
  <c r="B4493" i="1" s="1"/>
  <c r="D4495" i="1"/>
  <c r="E4495" i="1" s="1"/>
  <c r="E4496" i="1" s="1"/>
  <c r="E4493" i="1" s="1"/>
  <c r="E4494" i="1"/>
  <c r="C4493" i="1"/>
  <c r="C4882" i="1" s="1"/>
  <c r="D4474" i="1"/>
  <c r="C4474" i="1"/>
  <c r="B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D4455" i="1"/>
  <c r="C4455" i="1"/>
  <c r="B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D4406" i="1"/>
  <c r="C4406" i="1"/>
  <c r="B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C4357" i="1"/>
  <c r="D4355" i="1"/>
  <c r="D4357" i="1" s="1"/>
  <c r="C4355" i="1"/>
  <c r="B4355" i="1"/>
  <c r="B4357" i="1" s="1"/>
  <c r="E4354" i="1"/>
  <c r="E4353" i="1"/>
  <c r="E4352" i="1"/>
  <c r="E4355" i="1" s="1"/>
  <c r="E4357" i="1" s="1"/>
  <c r="E4344" i="1"/>
  <c r="E4343" i="1"/>
  <c r="D4341" i="1"/>
  <c r="C4341" i="1"/>
  <c r="B4341" i="1"/>
  <c r="E4340" i="1"/>
  <c r="E4339" i="1"/>
  <c r="E4338" i="1"/>
  <c r="B4334" i="1"/>
  <c r="E4331" i="1"/>
  <c r="D4331" i="1"/>
  <c r="C4331" i="1"/>
  <c r="D4259" i="1"/>
  <c r="D4334" i="1" s="1"/>
  <c r="E4258" i="1"/>
  <c r="E4257" i="1"/>
  <c r="C4256" i="1"/>
  <c r="E4255" i="1"/>
  <c r="E4254" i="1"/>
  <c r="C4253" i="1"/>
  <c r="E4253" i="1" s="1"/>
  <c r="C4252" i="1"/>
  <c r="E4252" i="1" s="1"/>
  <c r="E4251" i="1"/>
  <c r="E4250" i="1"/>
  <c r="E4249" i="1"/>
  <c r="E4248" i="1"/>
  <c r="E4247" i="1"/>
  <c r="E4246" i="1"/>
  <c r="E4245" i="1"/>
  <c r="E4244" i="1"/>
  <c r="E4243" i="1"/>
  <c r="E4242" i="1"/>
  <c r="D4235" i="1"/>
  <c r="C4235" i="1"/>
  <c r="C4236" i="1" s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59" i="1"/>
  <c r="D4158" i="1"/>
  <c r="C4158" i="1"/>
  <c r="B4158" i="1"/>
  <c r="E4157" i="1"/>
  <c r="E4156" i="1"/>
  <c r="E4155" i="1"/>
  <c r="E4154" i="1"/>
  <c r="D4153" i="1"/>
  <c r="C4153" i="1"/>
  <c r="B4153" i="1"/>
  <c r="E4152" i="1"/>
  <c r="E4153" i="1" s="1"/>
  <c r="E4151" i="1"/>
  <c r="E4150" i="1"/>
  <c r="E4149" i="1"/>
  <c r="E4148" i="1"/>
  <c r="E4147" i="1"/>
  <c r="E4146" i="1"/>
  <c r="E4145" i="1"/>
  <c r="E4144" i="1"/>
  <c r="E4143" i="1"/>
  <c r="D4142" i="1"/>
  <c r="C4142" i="1"/>
  <c r="B4142" i="1"/>
  <c r="E4141" i="1"/>
  <c r="E4140" i="1"/>
  <c r="E4139" i="1"/>
  <c r="E4138" i="1"/>
  <c r="E4137" i="1"/>
  <c r="E4136" i="1"/>
  <c r="E4135" i="1"/>
  <c r="E4134" i="1"/>
  <c r="E4133" i="1"/>
  <c r="E4132" i="1"/>
  <c r="E4131" i="1"/>
  <c r="D4130" i="1"/>
  <c r="C4130" i="1"/>
  <c r="B4130" i="1"/>
  <c r="E4129" i="1"/>
  <c r="E4130" i="1" s="1"/>
  <c r="E4128" i="1"/>
  <c r="D4127" i="1"/>
  <c r="C4127" i="1"/>
  <c r="B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2" i="1"/>
  <c r="C4111" i="1"/>
  <c r="B4111" i="1"/>
  <c r="B4108" i="1" s="1"/>
  <c r="B4480" i="1" s="1"/>
  <c r="D4110" i="1"/>
  <c r="D4111" i="1" s="1"/>
  <c r="D4108" i="1" s="1"/>
  <c r="D4480" i="1" s="1"/>
  <c r="E4109" i="1"/>
  <c r="C4108" i="1"/>
  <c r="C4480" i="1" s="1"/>
  <c r="B4095" i="1"/>
  <c r="E4095" i="1" s="1"/>
  <c r="E4094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D4061" i="1"/>
  <c r="D4040" i="1" s="1"/>
  <c r="D4086" i="1" s="1"/>
  <c r="D4089" i="1" s="1"/>
  <c r="D4091" i="1" s="1"/>
  <c r="C4061" i="1"/>
  <c r="C4040" i="1" s="1"/>
  <c r="C4086" i="1" s="1"/>
  <c r="C4089" i="1" s="1"/>
  <c r="C4091" i="1" s="1"/>
  <c r="B4061" i="1"/>
  <c r="B4040" i="1" s="1"/>
  <c r="B4086" i="1" s="1"/>
  <c r="B4089" i="1" s="1"/>
  <c r="B4091" i="1" s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D4033" i="1"/>
  <c r="C4033" i="1"/>
  <c r="C4035" i="1" s="1"/>
  <c r="B4033" i="1"/>
  <c r="B4035" i="1" s="1"/>
  <c r="E4032" i="1"/>
  <c r="E4033" i="1" s="1"/>
  <c r="D4030" i="1"/>
  <c r="C4030" i="1"/>
  <c r="B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0" i="1"/>
  <c r="D3999" i="1"/>
  <c r="C3999" i="1"/>
  <c r="B3999" i="1"/>
  <c r="E3998" i="1"/>
  <c r="E3997" i="1"/>
  <c r="E3996" i="1"/>
  <c r="E3995" i="1"/>
  <c r="B3994" i="1"/>
  <c r="E3994" i="1" s="1"/>
  <c r="E3993" i="1"/>
  <c r="E3992" i="1"/>
  <c r="B3991" i="1"/>
  <c r="E3991" i="1" s="1"/>
  <c r="E3990" i="1"/>
  <c r="E3989" i="1"/>
  <c r="B3988" i="1"/>
  <c r="E3988" i="1" s="1"/>
  <c r="E3987" i="1"/>
  <c r="E3986" i="1"/>
  <c r="E3985" i="1"/>
  <c r="E3984" i="1"/>
  <c r="B3983" i="1"/>
  <c r="E3983" i="1" s="1"/>
  <c r="E3981" i="1"/>
  <c r="B3980" i="1"/>
  <c r="E3980" i="1" s="1"/>
  <c r="E3979" i="1"/>
  <c r="E3978" i="1"/>
  <c r="E3977" i="1"/>
  <c r="E3976" i="1"/>
  <c r="D3976" i="1"/>
  <c r="C3976" i="1"/>
  <c r="B3976" i="1"/>
  <c r="E3975" i="1"/>
  <c r="E3974" i="1"/>
  <c r="E3973" i="1"/>
  <c r="D3972" i="1"/>
  <c r="C3972" i="1"/>
  <c r="B3972" i="1"/>
  <c r="E3971" i="1"/>
  <c r="E3970" i="1"/>
  <c r="E3972" i="1" s="1"/>
  <c r="E3968" i="1"/>
  <c r="B3967" i="1"/>
  <c r="E3967" i="1" s="1"/>
  <c r="E3966" i="1"/>
  <c r="E3965" i="1"/>
  <c r="E3964" i="1"/>
  <c r="E3963" i="1"/>
  <c r="E3962" i="1"/>
  <c r="D3961" i="1"/>
  <c r="C3961" i="1"/>
  <c r="B3961" i="1"/>
  <c r="E3960" i="1"/>
  <c r="E3961" i="1" s="1"/>
  <c r="E3959" i="1"/>
  <c r="D3958" i="1"/>
  <c r="C3958" i="1"/>
  <c r="B3958" i="1"/>
  <c r="E3957" i="1"/>
  <c r="E3958" i="1" s="1"/>
  <c r="E3956" i="1"/>
  <c r="E3948" i="1"/>
  <c r="D3947" i="1"/>
  <c r="C3947" i="1"/>
  <c r="B3947" i="1"/>
  <c r="E3946" i="1"/>
  <c r="E3945" i="1"/>
  <c r="E3947" i="1" s="1"/>
  <c r="E3944" i="1"/>
  <c r="D3943" i="1"/>
  <c r="C3943" i="1"/>
  <c r="B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D3926" i="1"/>
  <c r="C3926" i="1"/>
  <c r="B3926" i="1"/>
  <c r="E3925" i="1"/>
  <c r="E3926" i="1" s="1"/>
  <c r="E3924" i="1"/>
  <c r="E3923" i="1"/>
  <c r="E3921" i="1"/>
  <c r="D3920" i="1"/>
  <c r="C3920" i="1"/>
  <c r="B3920" i="1"/>
  <c r="E3919" i="1"/>
  <c r="E3918" i="1"/>
  <c r="E3917" i="1"/>
  <c r="E3920" i="1" s="1"/>
  <c r="E3916" i="1"/>
  <c r="D3915" i="1"/>
  <c r="C3915" i="1"/>
  <c r="B3915" i="1"/>
  <c r="E3914" i="1"/>
  <c r="E3913" i="1"/>
  <c r="E3915" i="1" s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D3897" i="1"/>
  <c r="C3897" i="1"/>
  <c r="B3897" i="1"/>
  <c r="E3896" i="1"/>
  <c r="E3895" i="1"/>
  <c r="E3897" i="1" s="1"/>
  <c r="E3894" i="1"/>
  <c r="D3893" i="1"/>
  <c r="C3893" i="1"/>
  <c r="B3893" i="1"/>
  <c r="E3892" i="1"/>
  <c r="E3891" i="1"/>
  <c r="E3890" i="1"/>
  <c r="E3889" i="1"/>
  <c r="E3888" i="1"/>
  <c r="E3887" i="1"/>
  <c r="E3886" i="1"/>
  <c r="E3885" i="1"/>
  <c r="D3884" i="1"/>
  <c r="C3884" i="1"/>
  <c r="B3884" i="1"/>
  <c r="E3883" i="1"/>
  <c r="E3882" i="1"/>
  <c r="E3881" i="1"/>
  <c r="E3880" i="1"/>
  <c r="E3879" i="1"/>
  <c r="D3878" i="1"/>
  <c r="C3878" i="1"/>
  <c r="B3878" i="1"/>
  <c r="E3877" i="1"/>
  <c r="E3878" i="1" s="1"/>
  <c r="E3876" i="1"/>
  <c r="D3875" i="1"/>
  <c r="C3875" i="1"/>
  <c r="B3875" i="1"/>
  <c r="E3874" i="1"/>
  <c r="E3875" i="1" s="1"/>
  <c r="E3873" i="1"/>
  <c r="D3865" i="1"/>
  <c r="B3865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C3838" i="1"/>
  <c r="E3838" i="1" s="1"/>
  <c r="C3837" i="1"/>
  <c r="C3863" i="1" s="1"/>
  <c r="E3863" i="1" s="1"/>
  <c r="E3865" i="1" s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C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4" i="1"/>
  <c r="D3733" i="1"/>
  <c r="C3733" i="1"/>
  <c r="B3733" i="1"/>
  <c r="E3732" i="1"/>
  <c r="E3731" i="1"/>
  <c r="E3730" i="1"/>
  <c r="E3729" i="1"/>
  <c r="E3728" i="1"/>
  <c r="E3727" i="1"/>
  <c r="E3726" i="1"/>
  <c r="E3725" i="1"/>
  <c r="D3724" i="1"/>
  <c r="C3724" i="1"/>
  <c r="B3724" i="1"/>
  <c r="E3723" i="1"/>
  <c r="E3722" i="1"/>
  <c r="E3724" i="1" s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D3708" i="1"/>
  <c r="C3708" i="1"/>
  <c r="B3708" i="1"/>
  <c r="E3707" i="1"/>
  <c r="E3706" i="1"/>
  <c r="E3708" i="1" s="1"/>
  <c r="E3705" i="1"/>
  <c r="D3704" i="1"/>
  <c r="C3704" i="1"/>
  <c r="B3704" i="1"/>
  <c r="E3703" i="1"/>
  <c r="E3702" i="1"/>
  <c r="E3704" i="1" s="1"/>
  <c r="E3701" i="1"/>
  <c r="E3700" i="1"/>
  <c r="E3699" i="1"/>
  <c r="E3698" i="1"/>
  <c r="E3697" i="1"/>
  <c r="E3696" i="1"/>
  <c r="D3695" i="1"/>
  <c r="C3695" i="1"/>
  <c r="B3695" i="1"/>
  <c r="E3694" i="1"/>
  <c r="E3693" i="1"/>
  <c r="E3692" i="1"/>
  <c r="E3691" i="1"/>
  <c r="E3695" i="1" s="1"/>
  <c r="E3690" i="1"/>
  <c r="D3689" i="1"/>
  <c r="C3689" i="1"/>
  <c r="B3689" i="1"/>
  <c r="E3688" i="1"/>
  <c r="E3689" i="1" s="1"/>
  <c r="E3687" i="1"/>
  <c r="E3686" i="1"/>
  <c r="E3684" i="1"/>
  <c r="E3682" i="1"/>
  <c r="C3681" i="1"/>
  <c r="C3678" i="1" s="1"/>
  <c r="C4097" i="1" s="1"/>
  <c r="B3681" i="1"/>
  <c r="B3678" i="1" s="1"/>
  <c r="B4097" i="1" s="1"/>
  <c r="D3680" i="1"/>
  <c r="D3681" i="1" s="1"/>
  <c r="D3678" i="1" s="1"/>
  <c r="D4097" i="1" s="1"/>
  <c r="E3679" i="1"/>
  <c r="E3672" i="1"/>
  <c r="E3670" i="1"/>
  <c r="E3668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C3521" i="1"/>
  <c r="C3427" i="1" s="1"/>
  <c r="C3667" i="1" s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D3427" i="1"/>
  <c r="D3667" i="1" s="1"/>
  <c r="B3427" i="1"/>
  <c r="B3667" i="1" s="1"/>
  <c r="E3426" i="1"/>
  <c r="C3425" i="1"/>
  <c r="C3421" i="1" s="1"/>
  <c r="C3665" i="1" s="1"/>
  <c r="C3669" i="1" s="1"/>
  <c r="C3673" i="1" s="1"/>
  <c r="C42" i="1" s="1"/>
  <c r="B3425" i="1"/>
  <c r="B3421" i="1" s="1"/>
  <c r="D3424" i="1"/>
  <c r="D3425" i="1" s="1"/>
  <c r="D3421" i="1" s="1"/>
  <c r="D3665" i="1" s="1"/>
  <c r="E3423" i="1"/>
  <c r="E3422" i="1"/>
  <c r="E3401" i="1"/>
  <c r="D3400" i="1"/>
  <c r="C3400" i="1"/>
  <c r="C3374" i="1" s="1"/>
  <c r="C3402" i="1" s="1"/>
  <c r="C3406" i="1" s="1"/>
  <c r="B3400" i="1"/>
  <c r="B3374" i="1" s="1"/>
  <c r="B3402" i="1" s="1"/>
  <c r="B3406" i="1" s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D3374" i="1"/>
  <c r="D3402" i="1" s="1"/>
  <c r="D3406" i="1" s="1"/>
  <c r="D3367" i="1"/>
  <c r="D3369" i="1" s="1"/>
  <c r="D3371" i="1" s="1"/>
  <c r="C3367" i="1"/>
  <c r="C3369" i="1" s="1"/>
  <c r="C3371" i="1" s="1"/>
  <c r="B3367" i="1"/>
  <c r="B3369" i="1" s="1"/>
  <c r="B3371" i="1" s="1"/>
  <c r="E3366" i="1"/>
  <c r="E3365" i="1"/>
  <c r="E3364" i="1"/>
  <c r="E3363" i="1"/>
  <c r="E3362" i="1"/>
  <c r="E3361" i="1"/>
  <c r="E3360" i="1"/>
  <c r="E3359" i="1"/>
  <c r="E3358" i="1"/>
  <c r="E3357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D3318" i="1"/>
  <c r="B3318" i="1"/>
  <c r="E3317" i="1"/>
  <c r="E3316" i="1"/>
  <c r="E3315" i="1"/>
  <c r="E3314" i="1"/>
  <c r="E3313" i="1"/>
  <c r="C3312" i="1"/>
  <c r="C3318" i="1" s="1"/>
  <c r="E3311" i="1"/>
  <c r="E3310" i="1"/>
  <c r="E3309" i="1"/>
  <c r="E3308" i="1"/>
  <c r="E3307" i="1"/>
  <c r="E3303" i="1"/>
  <c r="C3302" i="1"/>
  <c r="C3304" i="1" s="1"/>
  <c r="C3320" i="1" s="1"/>
  <c r="B3302" i="1"/>
  <c r="B3304" i="1" s="1"/>
  <c r="B3320" i="1" s="1"/>
  <c r="E3301" i="1"/>
  <c r="E3300" i="1"/>
  <c r="D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C3265" i="1"/>
  <c r="B3265" i="1"/>
  <c r="E3264" i="1"/>
  <c r="E3263" i="1"/>
  <c r="E3261" i="1"/>
  <c r="B3260" i="1"/>
  <c r="B3414" i="1" s="1"/>
  <c r="E3259" i="1"/>
  <c r="D3258" i="1"/>
  <c r="D3260" i="1" s="1"/>
  <c r="C3258" i="1"/>
  <c r="C3260" i="1" s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D3232" i="1"/>
  <c r="C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2" i="1"/>
  <c r="E3181" i="1"/>
  <c r="E3180" i="1"/>
  <c r="E3179" i="1"/>
  <c r="E3178" i="1"/>
  <c r="E3177" i="1"/>
  <c r="E3176" i="1"/>
  <c r="E3175" i="1"/>
  <c r="E3174" i="1"/>
  <c r="E3173" i="1"/>
  <c r="E3172" i="1"/>
  <c r="D3171" i="1"/>
  <c r="C3171" i="1"/>
  <c r="B3171" i="1"/>
  <c r="E3170" i="1"/>
  <c r="E3171" i="1" s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C3144" i="1"/>
  <c r="B3144" i="1"/>
  <c r="D3143" i="1"/>
  <c r="D3144" i="1" s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D3121" i="1"/>
  <c r="C3121" i="1"/>
  <c r="B3121" i="1"/>
  <c r="E3120" i="1"/>
  <c r="E3119" i="1"/>
  <c r="E3118" i="1"/>
  <c r="E3121" i="1" s="1"/>
  <c r="E3117" i="1"/>
  <c r="E3115" i="1"/>
  <c r="C3114" i="1"/>
  <c r="B3114" i="1"/>
  <c r="B3111" i="1" s="1"/>
  <c r="D3113" i="1"/>
  <c r="D3114" i="1" s="1"/>
  <c r="D3111" i="1" s="1"/>
  <c r="E3112" i="1"/>
  <c r="C3111" i="1"/>
  <c r="E3096" i="1"/>
  <c r="E3094" i="1"/>
  <c r="D3093" i="1"/>
  <c r="D3095" i="1" s="1"/>
  <c r="D3097" i="1" s="1"/>
  <c r="C3093" i="1"/>
  <c r="C3095" i="1" s="1"/>
  <c r="C3097" i="1" s="1"/>
  <c r="B3093" i="1"/>
  <c r="B3095" i="1" s="1"/>
  <c r="B3097" i="1" s="1"/>
  <c r="E3092" i="1"/>
  <c r="E3091" i="1"/>
  <c r="E3090" i="1"/>
  <c r="E3089" i="1"/>
  <c r="E3088" i="1"/>
  <c r="E3087" i="1"/>
  <c r="E3086" i="1"/>
  <c r="E3093" i="1" s="1"/>
  <c r="E3095" i="1" s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0" i="1"/>
  <c r="E3009" i="1"/>
  <c r="D3009" i="1"/>
  <c r="D3011" i="1" s="1"/>
  <c r="C3009" i="1"/>
  <c r="C3011" i="1" s="1"/>
  <c r="B3009" i="1"/>
  <c r="B3011" i="1" s="1"/>
  <c r="E3008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2" i="1"/>
  <c r="E2940" i="1"/>
  <c r="D2939" i="1"/>
  <c r="D2941" i="1" s="1"/>
  <c r="C2939" i="1"/>
  <c r="C2941" i="1" s="1"/>
  <c r="B2939" i="1"/>
  <c r="B2941" i="1" s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3" i="1"/>
  <c r="E2922" i="1"/>
  <c r="E2921" i="1"/>
  <c r="E2920" i="1"/>
  <c r="E2919" i="1"/>
  <c r="E2918" i="1"/>
  <c r="E2916" i="1"/>
  <c r="E2914" i="1"/>
  <c r="E2913" i="1"/>
  <c r="E2912" i="1"/>
  <c r="E2911" i="1"/>
  <c r="D2910" i="1"/>
  <c r="D2846" i="1" s="1"/>
  <c r="D2915" i="1" s="1"/>
  <c r="D2917" i="1" s="1"/>
  <c r="C2910" i="1"/>
  <c r="C2846" i="1" s="1"/>
  <c r="C2915" i="1" s="1"/>
  <c r="C2917" i="1" s="1"/>
  <c r="B2910" i="1"/>
  <c r="B2846" i="1" s="1"/>
  <c r="B2915" i="1" s="1"/>
  <c r="B2917" i="1" s="1"/>
  <c r="E2909" i="1"/>
  <c r="E2908" i="1"/>
  <c r="E2910" i="1" s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3" i="1"/>
  <c r="E2841" i="1"/>
  <c r="E2839" i="1"/>
  <c r="E2838" i="1"/>
  <c r="E2837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B2761" i="1"/>
  <c r="E2761" i="1" s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B2686" i="1"/>
  <c r="C2684" i="1"/>
  <c r="C2686" i="1" s="1"/>
  <c r="E2683" i="1"/>
  <c r="E2682" i="1"/>
  <c r="E2681" i="1"/>
  <c r="E2680" i="1"/>
  <c r="E2679" i="1"/>
  <c r="D2678" i="1"/>
  <c r="E2678" i="1" s="1"/>
  <c r="E2677" i="1"/>
  <c r="E2676" i="1"/>
  <c r="E2675" i="1"/>
  <c r="D2674" i="1"/>
  <c r="E2673" i="1"/>
  <c r="E2672" i="1"/>
  <c r="E2671" i="1"/>
  <c r="E2670" i="1"/>
  <c r="E2669" i="1"/>
  <c r="E2668" i="1"/>
  <c r="E2667" i="1"/>
  <c r="E2666" i="1"/>
  <c r="E2665" i="1"/>
  <c r="D2659" i="1"/>
  <c r="C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599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D2584" i="1"/>
  <c r="C2584" i="1"/>
  <c r="B2584" i="1"/>
  <c r="E2583" i="1"/>
  <c r="E2582" i="1"/>
  <c r="E2581" i="1"/>
  <c r="E2584" i="1" s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D2565" i="1"/>
  <c r="C2565" i="1"/>
  <c r="B2565" i="1"/>
  <c r="E2564" i="1"/>
  <c r="E2563" i="1"/>
  <c r="E2565" i="1" s="1"/>
  <c r="E2562" i="1"/>
  <c r="E2560" i="1"/>
  <c r="E2559" i="1"/>
  <c r="E2558" i="1"/>
  <c r="D2557" i="1"/>
  <c r="C2557" i="1"/>
  <c r="B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D2543" i="1"/>
  <c r="B2543" i="1"/>
  <c r="E2542" i="1"/>
  <c r="E2541" i="1"/>
  <c r="E2540" i="1"/>
  <c r="C2539" i="1"/>
  <c r="E2538" i="1"/>
  <c r="E2537" i="1"/>
  <c r="E2536" i="1"/>
  <c r="D2535" i="1"/>
  <c r="C2535" i="1"/>
  <c r="B2535" i="1"/>
  <c r="E2534" i="1"/>
  <c r="E2533" i="1"/>
  <c r="E2532" i="1"/>
  <c r="E2531" i="1"/>
  <c r="E2535" i="1" s="1"/>
  <c r="E2530" i="1"/>
  <c r="E2529" i="1"/>
  <c r="E2528" i="1"/>
  <c r="E2527" i="1"/>
  <c r="E2526" i="1"/>
  <c r="C2523" i="1"/>
  <c r="B2523" i="1"/>
  <c r="D2522" i="1"/>
  <c r="E2522" i="1" s="1"/>
  <c r="E2523" i="1" s="1"/>
  <c r="E2521" i="1"/>
  <c r="E2520" i="1"/>
  <c r="C2520" i="1"/>
  <c r="B2520" i="1"/>
  <c r="E2517" i="1"/>
  <c r="E2515" i="1"/>
  <c r="E2513" i="1"/>
  <c r="D2508" i="1"/>
  <c r="C2508" i="1"/>
  <c r="E2504" i="1"/>
  <c r="E2502" i="1"/>
  <c r="D2501" i="1"/>
  <c r="D2503" i="1" s="1"/>
  <c r="D2505" i="1" s="1"/>
  <c r="C2501" i="1"/>
  <c r="C2503" i="1" s="1"/>
  <c r="C2505" i="1" s="1"/>
  <c r="B2501" i="1"/>
  <c r="B2503" i="1" s="1"/>
  <c r="E2500" i="1"/>
  <c r="E2499" i="1"/>
  <c r="E2498" i="1"/>
  <c r="E2497" i="1"/>
  <c r="E2496" i="1"/>
  <c r="E2495" i="1"/>
  <c r="E2494" i="1"/>
  <c r="E2492" i="1"/>
  <c r="E2490" i="1"/>
  <c r="E2489" i="1"/>
  <c r="E2488" i="1"/>
  <c r="E2487" i="1"/>
  <c r="B2486" i="1"/>
  <c r="E2485" i="1"/>
  <c r="B2484" i="1"/>
  <c r="E2484" i="1" s="1"/>
  <c r="E2483" i="1"/>
  <c r="E2482" i="1"/>
  <c r="B2481" i="1"/>
  <c r="E2481" i="1" s="1"/>
  <c r="E2480" i="1"/>
  <c r="E2479" i="1"/>
  <c r="B2478" i="1"/>
  <c r="E2478" i="1" s="1"/>
  <c r="E2477" i="1"/>
  <c r="E2476" i="1"/>
  <c r="E2475" i="1"/>
  <c r="E2474" i="1"/>
  <c r="E2473" i="1"/>
  <c r="B2472" i="1"/>
  <c r="E2472" i="1" s="1"/>
  <c r="E2471" i="1"/>
  <c r="E2470" i="1"/>
  <c r="B2469" i="1"/>
  <c r="E2469" i="1" s="1"/>
  <c r="E2468" i="1"/>
  <c r="E2467" i="1"/>
  <c r="E2466" i="1"/>
  <c r="E2465" i="1"/>
  <c r="E2464" i="1"/>
  <c r="E2463" i="1"/>
  <c r="E2462" i="1"/>
  <c r="E2461" i="1"/>
  <c r="B2460" i="1"/>
  <c r="E2460" i="1" s="1"/>
  <c r="E2459" i="1"/>
  <c r="E2458" i="1"/>
  <c r="B2457" i="1"/>
  <c r="E2457" i="1" s="1"/>
  <c r="E2456" i="1"/>
  <c r="E2455" i="1"/>
  <c r="E2454" i="1"/>
  <c r="E2453" i="1"/>
  <c r="E2452" i="1"/>
  <c r="B2451" i="1"/>
  <c r="E2451" i="1" s="1"/>
  <c r="E2450" i="1"/>
  <c r="E2449" i="1"/>
  <c r="E2448" i="1"/>
  <c r="B2447" i="1"/>
  <c r="E2447" i="1" s="1"/>
  <c r="E2446" i="1"/>
  <c r="E2445" i="1"/>
  <c r="E2444" i="1"/>
  <c r="E2443" i="1"/>
  <c r="E2442" i="1"/>
  <c r="B2441" i="1"/>
  <c r="E2441" i="1" s="1"/>
  <c r="E2440" i="1"/>
  <c r="E2439" i="1"/>
  <c r="E2438" i="1"/>
  <c r="B2437" i="1"/>
  <c r="E2437" i="1" s="1"/>
  <c r="E2436" i="1"/>
  <c r="E2435" i="1"/>
  <c r="B2434" i="1"/>
  <c r="E2434" i="1" s="1"/>
  <c r="E2433" i="1"/>
  <c r="E2432" i="1"/>
  <c r="E2431" i="1"/>
  <c r="B2430" i="1"/>
  <c r="E2430" i="1" s="1"/>
  <c r="E2429" i="1"/>
  <c r="E2428" i="1"/>
  <c r="E2427" i="1"/>
  <c r="E2425" i="1"/>
  <c r="B2424" i="1"/>
  <c r="B2426" i="1" s="1"/>
  <c r="E2423" i="1"/>
  <c r="B2422" i="1"/>
  <c r="E2422" i="1" s="1"/>
  <c r="E2421" i="1"/>
  <c r="B2421" i="1"/>
  <c r="B2420" i="1"/>
  <c r="E2420" i="1" s="1"/>
  <c r="E2419" i="1"/>
  <c r="E2418" i="1"/>
  <c r="B2417" i="1"/>
  <c r="E2417" i="1" s="1"/>
  <c r="E2416" i="1"/>
  <c r="E2415" i="1"/>
  <c r="E2414" i="1"/>
  <c r="E2413" i="1"/>
  <c r="B2412" i="1"/>
  <c r="E2412" i="1" s="1"/>
  <c r="E2411" i="1"/>
  <c r="E2410" i="1"/>
  <c r="E2409" i="1"/>
  <c r="E2407" i="1"/>
  <c r="B2406" i="1"/>
  <c r="E2406" i="1" s="1"/>
  <c r="E2405" i="1"/>
  <c r="E2404" i="1"/>
  <c r="E2403" i="1"/>
  <c r="B2402" i="1"/>
  <c r="E2402" i="1" s="1"/>
  <c r="E2401" i="1"/>
  <c r="E2400" i="1"/>
  <c r="B2399" i="1"/>
  <c r="E2399" i="1" s="1"/>
  <c r="E2398" i="1"/>
  <c r="E2397" i="1"/>
  <c r="B2395" i="1"/>
  <c r="E2395" i="1" s="1"/>
  <c r="E2394" i="1"/>
  <c r="E2393" i="1"/>
  <c r="E2392" i="1"/>
  <c r="E2391" i="1"/>
  <c r="E2390" i="1"/>
  <c r="E2389" i="1"/>
  <c r="E2388" i="1"/>
  <c r="E2387" i="1"/>
  <c r="B2386" i="1"/>
  <c r="E2385" i="1"/>
  <c r="E2384" i="1"/>
  <c r="B2383" i="1"/>
  <c r="E2383" i="1" s="1"/>
  <c r="E2382" i="1"/>
  <c r="E2381" i="1"/>
  <c r="E2376" i="1"/>
  <c r="E2374" i="1"/>
  <c r="D2373" i="1"/>
  <c r="C2373" i="1"/>
  <c r="B2373" i="1"/>
  <c r="B2375" i="1" s="1"/>
  <c r="B2514" i="1" s="1"/>
  <c r="E2372" i="1"/>
  <c r="E2371" i="1"/>
  <c r="E2370" i="1"/>
  <c r="E2369" i="1"/>
  <c r="E2368" i="1"/>
  <c r="D2366" i="1"/>
  <c r="C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C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3" i="1"/>
  <c r="E2301" i="1"/>
  <c r="B2300" i="1"/>
  <c r="E2299" i="1"/>
  <c r="E2298" i="1"/>
  <c r="E2297" i="1"/>
  <c r="E2296" i="1"/>
  <c r="B2295" i="1"/>
  <c r="E2295" i="1" s="1"/>
  <c r="E2294" i="1"/>
  <c r="E2293" i="1"/>
  <c r="B2292" i="1"/>
  <c r="E2292" i="1" s="1"/>
  <c r="E2291" i="1"/>
  <c r="E2290" i="1"/>
  <c r="B2289" i="1"/>
  <c r="E2289" i="1" s="1"/>
  <c r="E2288" i="1"/>
  <c r="E2287" i="1"/>
  <c r="E2286" i="1"/>
  <c r="E2285" i="1"/>
  <c r="E2284" i="1"/>
  <c r="B2283" i="1"/>
  <c r="E2283" i="1" s="1"/>
  <c r="E2282" i="1"/>
  <c r="E2281" i="1"/>
  <c r="E2279" i="1"/>
  <c r="E2278" i="1"/>
  <c r="B2277" i="1"/>
  <c r="E2277" i="1" s="1"/>
  <c r="B2276" i="1"/>
  <c r="E2276" i="1" s="1"/>
  <c r="B2275" i="1"/>
  <c r="E2275" i="1" s="1"/>
  <c r="B2274" i="1"/>
  <c r="B2280" i="1" s="1"/>
  <c r="E2280" i="1" s="1"/>
  <c r="E2273" i="1"/>
  <c r="E2272" i="1"/>
  <c r="B2271" i="1"/>
  <c r="E2271" i="1" s="1"/>
  <c r="E2270" i="1"/>
  <c r="E2269" i="1"/>
  <c r="E2267" i="1"/>
  <c r="E2266" i="1"/>
  <c r="B2265" i="1"/>
  <c r="E2264" i="1"/>
  <c r="E2263" i="1"/>
  <c r="B2262" i="1"/>
  <c r="E2262" i="1" s="1"/>
  <c r="E2261" i="1"/>
  <c r="E2260" i="1"/>
  <c r="E2259" i="1"/>
  <c r="B2257" i="1"/>
  <c r="E2256" i="1"/>
  <c r="E2255" i="1"/>
  <c r="E2254" i="1"/>
  <c r="E2253" i="1"/>
  <c r="E2251" i="1"/>
  <c r="B2250" i="1"/>
  <c r="B2252" i="1" s="1"/>
  <c r="E2252" i="1" s="1"/>
  <c r="E2249" i="1"/>
  <c r="B2247" i="1"/>
  <c r="E2246" i="1"/>
  <c r="B2245" i="1"/>
  <c r="E2245" i="1" s="1"/>
  <c r="E2244" i="1"/>
  <c r="E2243" i="1"/>
  <c r="E2242" i="1"/>
  <c r="B2241" i="1"/>
  <c r="E2241" i="1" s="1"/>
  <c r="E2240" i="1"/>
  <c r="E2239" i="1"/>
  <c r="E2238" i="1"/>
  <c r="B2236" i="1"/>
  <c r="B2235" i="1"/>
  <c r="E2235" i="1" s="1"/>
  <c r="E2234" i="1"/>
  <c r="B2232" i="1"/>
  <c r="E2232" i="1" s="1"/>
  <c r="B2231" i="1"/>
  <c r="E2231" i="1" s="1"/>
  <c r="E2230" i="1"/>
  <c r="E2229" i="1"/>
  <c r="B2228" i="1"/>
  <c r="E2228" i="1" s="1"/>
  <c r="E2227" i="1"/>
  <c r="E2226" i="1"/>
  <c r="E2225" i="1"/>
  <c r="E2224" i="1"/>
  <c r="B2223" i="1"/>
  <c r="E2223" i="1" s="1"/>
  <c r="E2222" i="1"/>
  <c r="E2221" i="1"/>
  <c r="E2220" i="1"/>
  <c r="D2219" i="1"/>
  <c r="D2510" i="1" s="1"/>
  <c r="E2218" i="1"/>
  <c r="B2216" i="1"/>
  <c r="B2217" i="1" s="1"/>
  <c r="E2217" i="1" s="1"/>
  <c r="E2215" i="1"/>
  <c r="E2214" i="1"/>
  <c r="B2213" i="1"/>
  <c r="E2213" i="1" s="1"/>
  <c r="E2212" i="1"/>
  <c r="E2211" i="1"/>
  <c r="B2210" i="1"/>
  <c r="E2210" i="1" s="1"/>
  <c r="E2209" i="1"/>
  <c r="D2208" i="1"/>
  <c r="C2208" i="1"/>
  <c r="E2208" i="1" s="1"/>
  <c r="E2206" i="1"/>
  <c r="E2205" i="1"/>
  <c r="E2204" i="1"/>
  <c r="E2203" i="1"/>
  <c r="B2202" i="1"/>
  <c r="E2202" i="1" s="1"/>
  <c r="E2201" i="1"/>
  <c r="E2200" i="1"/>
  <c r="B2199" i="1"/>
  <c r="E2198" i="1"/>
  <c r="B2196" i="1"/>
  <c r="B2197" i="1" s="1"/>
  <c r="E2197" i="1" s="1"/>
  <c r="E2195" i="1"/>
  <c r="B2193" i="1"/>
  <c r="E2192" i="1"/>
  <c r="E2188" i="1"/>
  <c r="E2185" i="1"/>
  <c r="E2183" i="1"/>
  <c r="E2176" i="1"/>
  <c r="E2174" i="1"/>
  <c r="D2173" i="1"/>
  <c r="D2175" i="1" s="1"/>
  <c r="C2173" i="1"/>
  <c r="C2175" i="1" s="1"/>
  <c r="B2173" i="1"/>
  <c r="B2175" i="1" s="1"/>
  <c r="E2172" i="1"/>
  <c r="E2171" i="1"/>
  <c r="E2170" i="1"/>
  <c r="E2169" i="1"/>
  <c r="E2168" i="1"/>
  <c r="E2167" i="1"/>
  <c r="E2166" i="1"/>
  <c r="B2165" i="1"/>
  <c r="E2165" i="1" s="1"/>
  <c r="E2164" i="1"/>
  <c r="E2163" i="1"/>
  <c r="E2162" i="1"/>
  <c r="B2161" i="1"/>
  <c r="E2161" i="1" s="1"/>
  <c r="E2160" i="1"/>
  <c r="E2159" i="1"/>
  <c r="E2158" i="1"/>
  <c r="B2157" i="1"/>
  <c r="E2157" i="1" s="1"/>
  <c r="E2156" i="1"/>
  <c r="E2155" i="1"/>
  <c r="B2154" i="1"/>
  <c r="E2154" i="1" s="1"/>
  <c r="E2153" i="1"/>
  <c r="E2152" i="1"/>
  <c r="E2151" i="1"/>
  <c r="B2150" i="1"/>
  <c r="E2150" i="1" s="1"/>
  <c r="E2149" i="1"/>
  <c r="E2148" i="1"/>
  <c r="E2147" i="1"/>
  <c r="E2146" i="1"/>
  <c r="E2145" i="1"/>
  <c r="E2144" i="1"/>
  <c r="E2143" i="1"/>
  <c r="E2142" i="1"/>
  <c r="B2141" i="1"/>
  <c r="E2141" i="1" s="1"/>
  <c r="E2140" i="1"/>
  <c r="E2139" i="1"/>
  <c r="E2138" i="1"/>
  <c r="E2137" i="1"/>
  <c r="B2136" i="1"/>
  <c r="E2136" i="1" s="1"/>
  <c r="E2135" i="1"/>
  <c r="E2134" i="1"/>
  <c r="E2133" i="1"/>
  <c r="E2132" i="1"/>
  <c r="E2131" i="1"/>
  <c r="B2130" i="1"/>
  <c r="E2130" i="1" s="1"/>
  <c r="E2129" i="1"/>
  <c r="E2128" i="1"/>
  <c r="E2127" i="1"/>
  <c r="B2126" i="1"/>
  <c r="E2125" i="1"/>
  <c r="E2124" i="1"/>
  <c r="E2123" i="1"/>
  <c r="E2122" i="1"/>
  <c r="E2121" i="1"/>
  <c r="E2116" i="1"/>
  <c r="E2115" i="1"/>
  <c r="B2115" i="1"/>
  <c r="B2117" i="1" s="1"/>
  <c r="E2114" i="1"/>
  <c r="D2113" i="1"/>
  <c r="D2115" i="1" s="1"/>
  <c r="D2117" i="1" s="1"/>
  <c r="C2113" i="1"/>
  <c r="C2115" i="1" s="1"/>
  <c r="C2117" i="1" s="1"/>
  <c r="B2113" i="1"/>
  <c r="E2112" i="1"/>
  <c r="E2111" i="1"/>
  <c r="E2113" i="1" s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16" i="1"/>
  <c r="D2014" i="1"/>
  <c r="D2017" i="1" s="1"/>
  <c r="C2014" i="1"/>
  <c r="C2017" i="1" s="1"/>
  <c r="B2014" i="1"/>
  <c r="B2017" i="1" s="1"/>
  <c r="E2013" i="1"/>
  <c r="E2014" i="1" s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8" i="1"/>
  <c r="B1947" i="1"/>
  <c r="E1947" i="1" s="1"/>
  <c r="E1946" i="1"/>
  <c r="E1945" i="1"/>
  <c r="E1944" i="1"/>
  <c r="E1943" i="1"/>
  <c r="E1942" i="1"/>
  <c r="E1940" i="1"/>
  <c r="E1939" i="1"/>
  <c r="E1938" i="1"/>
  <c r="E1936" i="1"/>
  <c r="E1934" i="1"/>
  <c r="E1933" i="1"/>
  <c r="D1932" i="1"/>
  <c r="C1932" i="1"/>
  <c r="B1932" i="1"/>
  <c r="E1931" i="1"/>
  <c r="E1930" i="1"/>
  <c r="E1932" i="1" s="1"/>
  <c r="E1929" i="1"/>
  <c r="E1928" i="1"/>
  <c r="D1927" i="1"/>
  <c r="C1927" i="1"/>
  <c r="B1927" i="1"/>
  <c r="E1926" i="1"/>
  <c r="E1925" i="1"/>
  <c r="E1924" i="1"/>
  <c r="E1923" i="1"/>
  <c r="E1922" i="1"/>
  <c r="E1921" i="1"/>
  <c r="E1920" i="1"/>
  <c r="E1918" i="1"/>
  <c r="B1916" i="1"/>
  <c r="B1917" i="1" s="1"/>
  <c r="E1917" i="1" s="1"/>
  <c r="E1915" i="1"/>
  <c r="B1914" i="1"/>
  <c r="E1914" i="1" s="1"/>
  <c r="E1913" i="1"/>
  <c r="E1912" i="1"/>
  <c r="E1911" i="1"/>
  <c r="E1910" i="1"/>
  <c r="B1908" i="1"/>
  <c r="B1909" i="1" s="1"/>
  <c r="E1909" i="1" s="1"/>
  <c r="E1907" i="1"/>
  <c r="B1906" i="1"/>
  <c r="E1906" i="1" s="1"/>
  <c r="E1905" i="1"/>
  <c r="E1904" i="1"/>
  <c r="E1903" i="1"/>
  <c r="E1902" i="1"/>
  <c r="E1901" i="1"/>
  <c r="E1900" i="1"/>
  <c r="B1899" i="1"/>
  <c r="E1899" i="1" s="1"/>
  <c r="E1898" i="1"/>
  <c r="E1897" i="1"/>
  <c r="E1896" i="1"/>
  <c r="B1895" i="1"/>
  <c r="E1895" i="1" s="1"/>
  <c r="E1894" i="1"/>
  <c r="E1893" i="1"/>
  <c r="E1892" i="1"/>
  <c r="B1890" i="1"/>
  <c r="E1890" i="1" s="1"/>
  <c r="B1889" i="1"/>
  <c r="B1891" i="1" s="1"/>
  <c r="E1891" i="1" s="1"/>
  <c r="E1888" i="1"/>
  <c r="B1887" i="1"/>
  <c r="E1887" i="1" s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B1868" i="1"/>
  <c r="E1868" i="1" s="1"/>
  <c r="B1867" i="1"/>
  <c r="E1867" i="1" s="1"/>
  <c r="E1866" i="1"/>
  <c r="B1865" i="1"/>
  <c r="E1865" i="1" s="1"/>
  <c r="B1864" i="1"/>
  <c r="E1864" i="1" s="1"/>
  <c r="E1863" i="1"/>
  <c r="B1861" i="1"/>
  <c r="E1861" i="1" s="1"/>
  <c r="B1860" i="1"/>
  <c r="E1860" i="1" s="1"/>
  <c r="B1859" i="1"/>
  <c r="E1858" i="1"/>
  <c r="B1856" i="1"/>
  <c r="B1855" i="1"/>
  <c r="E1855" i="1" s="1"/>
  <c r="E1854" i="1"/>
  <c r="B1852" i="1"/>
  <c r="E1852" i="1" s="1"/>
  <c r="B1851" i="1"/>
  <c r="B1853" i="1" s="1"/>
  <c r="E1850" i="1"/>
  <c r="E1848" i="1"/>
  <c r="B1846" i="1"/>
  <c r="E1846" i="1" s="1"/>
  <c r="D1838" i="1"/>
  <c r="C1838" i="1"/>
  <c r="B1838" i="1"/>
  <c r="E1837" i="1"/>
  <c r="E1836" i="1"/>
  <c r="E1835" i="1"/>
  <c r="E1838" i="1" s="1"/>
  <c r="D1832" i="1"/>
  <c r="C1832" i="1"/>
  <c r="B1832" i="1"/>
  <c r="E1831" i="1"/>
  <c r="E1830" i="1"/>
  <c r="E1829" i="1"/>
  <c r="E1828" i="1"/>
  <c r="B1820" i="1"/>
  <c r="B1821" i="1" s="1"/>
  <c r="E1821" i="1" s="1"/>
  <c r="B1818" i="1"/>
  <c r="E1818" i="1" s="1"/>
  <c r="E1817" i="1"/>
  <c r="E1816" i="1"/>
  <c r="E1815" i="1"/>
  <c r="B1813" i="1"/>
  <c r="E1813" i="1" s="1"/>
  <c r="E1812" i="1"/>
  <c r="B1810" i="1"/>
  <c r="E1809" i="1"/>
  <c r="E1808" i="1"/>
  <c r="E1807" i="1"/>
  <c r="E1806" i="1"/>
  <c r="E1805" i="1"/>
  <c r="E1804" i="1"/>
  <c r="B1803" i="1"/>
  <c r="E1803" i="1" s="1"/>
  <c r="E1802" i="1"/>
  <c r="E1801" i="1"/>
  <c r="E1800" i="1"/>
  <c r="B1798" i="1"/>
  <c r="B1797" i="1"/>
  <c r="E1797" i="1" s="1"/>
  <c r="E1796" i="1"/>
  <c r="E1795" i="1"/>
  <c r="B1795" i="1"/>
  <c r="E1794" i="1"/>
  <c r="E1793" i="1"/>
  <c r="E1792" i="1"/>
  <c r="B1791" i="1"/>
  <c r="E1791" i="1" s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B1774" i="1"/>
  <c r="E1774" i="1" s="1"/>
  <c r="E1773" i="1"/>
  <c r="E1772" i="1"/>
  <c r="E1771" i="1"/>
  <c r="B1769" i="1"/>
  <c r="B1770" i="1" s="1"/>
  <c r="E1770" i="1" s="1"/>
  <c r="E1768" i="1"/>
  <c r="B1767" i="1"/>
  <c r="E1767" i="1" s="1"/>
  <c r="E1766" i="1"/>
  <c r="E1765" i="1"/>
  <c r="E1764" i="1"/>
  <c r="E1763" i="1"/>
  <c r="E1761" i="1"/>
  <c r="B1760" i="1"/>
  <c r="B1762" i="1" s="1"/>
  <c r="E1762" i="1" s="1"/>
  <c r="E1759" i="1"/>
  <c r="B1757" i="1"/>
  <c r="E1756" i="1"/>
  <c r="D1755" i="1"/>
  <c r="D1824" i="1" s="1"/>
  <c r="C1755" i="1"/>
  <c r="C1824" i="1" s="1"/>
  <c r="B1752" i="1"/>
  <c r="B1753" i="1" s="1"/>
  <c r="D1751" i="1"/>
  <c r="C1751" i="1"/>
  <c r="E1747" i="1"/>
  <c r="E1745" i="1"/>
  <c r="E1744" i="1"/>
  <c r="D1744" i="1"/>
  <c r="B1744" i="1"/>
  <c r="C1742" i="1"/>
  <c r="C1744" i="1" s="1"/>
  <c r="D1740" i="1"/>
  <c r="C1740" i="1"/>
  <c r="B1739" i="1"/>
  <c r="E1739" i="1" s="1"/>
  <c r="E1740" i="1" s="1"/>
  <c r="D1737" i="1"/>
  <c r="C1737" i="1"/>
  <c r="B1737" i="1"/>
  <c r="E1735" i="1"/>
  <c r="E1737" i="1" s="1"/>
  <c r="E1734" i="1"/>
  <c r="E1733" i="1"/>
  <c r="E1732" i="1"/>
  <c r="E1731" i="1"/>
  <c r="E1729" i="1"/>
  <c r="E1728" i="1"/>
  <c r="B1726" i="1"/>
  <c r="E1725" i="1"/>
  <c r="B1724" i="1"/>
  <c r="E1724" i="1" s="1"/>
  <c r="E1723" i="1"/>
  <c r="E1722" i="1"/>
  <c r="E1721" i="1"/>
  <c r="B1718" i="1"/>
  <c r="E1717" i="1"/>
  <c r="B1716" i="1"/>
  <c r="E1716" i="1" s="1"/>
  <c r="E1715" i="1"/>
  <c r="E1714" i="1"/>
  <c r="E1713" i="1"/>
  <c r="E1712" i="1"/>
  <c r="E1711" i="1"/>
  <c r="B1709" i="1"/>
  <c r="E1709" i="1" s="1"/>
  <c r="E1708" i="1"/>
  <c r="E1707" i="1"/>
  <c r="E1706" i="1"/>
  <c r="B1705" i="1"/>
  <c r="E1705" i="1" s="1"/>
  <c r="E1704" i="1"/>
  <c r="E1703" i="1"/>
  <c r="B1701" i="1"/>
  <c r="E1701" i="1" s="1"/>
  <c r="E1700" i="1"/>
  <c r="E1699" i="1"/>
  <c r="B1697" i="1"/>
  <c r="E1697" i="1" s="1"/>
  <c r="E1696" i="1"/>
  <c r="E1695" i="1"/>
  <c r="E1694" i="1"/>
  <c r="E1692" i="1"/>
  <c r="E1691" i="1"/>
  <c r="E1688" i="1"/>
  <c r="E1687" i="1"/>
  <c r="E1686" i="1"/>
  <c r="E1685" i="1"/>
  <c r="E1684" i="1"/>
  <c r="E1683" i="1"/>
  <c r="E1682" i="1"/>
  <c r="E1681" i="1"/>
  <c r="E1680" i="1"/>
  <c r="B1677" i="1"/>
  <c r="E1677" i="1" s="1"/>
  <c r="B1676" i="1"/>
  <c r="E1676" i="1" s="1"/>
  <c r="B1673" i="1"/>
  <c r="B1674" i="1" s="1"/>
  <c r="E1674" i="1" s="1"/>
  <c r="B1670" i="1"/>
  <c r="E1670" i="1" s="1"/>
  <c r="B1669" i="1"/>
  <c r="E1669" i="1" s="1"/>
  <c r="B1668" i="1"/>
  <c r="B1671" i="1" s="1"/>
  <c r="B1665" i="1"/>
  <c r="E1665" i="1" s="1"/>
  <c r="B1664" i="1"/>
  <c r="E1664" i="1" s="1"/>
  <c r="B1661" i="1"/>
  <c r="B1662" i="1" s="1"/>
  <c r="E1662" i="1" s="1"/>
  <c r="B1657" i="1"/>
  <c r="B1655" i="1" s="1"/>
  <c r="E1656" i="1"/>
  <c r="D1648" i="1"/>
  <c r="C1648" i="1"/>
  <c r="B1648" i="1"/>
  <c r="E1647" i="1"/>
  <c r="E1646" i="1"/>
  <c r="E1648" i="1" s="1"/>
  <c r="E1645" i="1"/>
  <c r="D1643" i="1"/>
  <c r="C1643" i="1"/>
  <c r="B1643" i="1"/>
  <c r="E1642" i="1"/>
  <c r="E1641" i="1"/>
  <c r="E1640" i="1"/>
  <c r="E1639" i="1"/>
  <c r="E1638" i="1"/>
  <c r="D1637" i="1"/>
  <c r="B1637" i="1"/>
  <c r="E1636" i="1"/>
  <c r="C1635" i="1"/>
  <c r="E1635" i="1" s="1"/>
  <c r="E1634" i="1"/>
  <c r="E1628" i="1"/>
  <c r="B1627" i="1"/>
  <c r="E1627" i="1" s="1"/>
  <c r="E1626" i="1"/>
  <c r="E1625" i="1"/>
  <c r="B1624" i="1"/>
  <c r="E1624" i="1" s="1"/>
  <c r="E1623" i="1"/>
  <c r="E1622" i="1"/>
  <c r="E1621" i="1"/>
  <c r="E1620" i="1"/>
  <c r="B1619" i="1"/>
  <c r="E1619" i="1" s="1"/>
  <c r="E1618" i="1"/>
  <c r="E1617" i="1"/>
  <c r="E1615" i="1"/>
  <c r="E1614" i="1"/>
  <c r="B1613" i="1"/>
  <c r="E1613" i="1" s="1"/>
  <c r="B1612" i="1"/>
  <c r="E1612" i="1" s="1"/>
  <c r="B1611" i="1"/>
  <c r="E1610" i="1"/>
  <c r="B1608" i="1"/>
  <c r="E1608" i="1" s="1"/>
  <c r="B1607" i="1"/>
  <c r="E1607" i="1" s="1"/>
  <c r="E1606" i="1"/>
  <c r="B1605" i="1"/>
  <c r="E1605" i="1" s="1"/>
  <c r="E1604" i="1"/>
  <c r="E1603" i="1"/>
  <c r="E1602" i="1"/>
  <c r="B1600" i="1"/>
  <c r="E1600" i="1" s="1"/>
  <c r="B1599" i="1"/>
  <c r="E1599" i="1" s="1"/>
  <c r="E1598" i="1"/>
  <c r="B1597" i="1"/>
  <c r="E1597" i="1" s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B1581" i="1"/>
  <c r="E1580" i="1"/>
  <c r="E1579" i="1"/>
  <c r="E1578" i="1"/>
  <c r="B1576" i="1"/>
  <c r="B1577" i="1" s="1"/>
  <c r="E1577" i="1" s="1"/>
  <c r="E1575" i="1"/>
  <c r="B1574" i="1"/>
  <c r="E1574" i="1" s="1"/>
  <c r="E1573" i="1"/>
  <c r="E1572" i="1"/>
  <c r="E1571" i="1"/>
  <c r="E1570" i="1"/>
  <c r="B1569" i="1"/>
  <c r="E1569" i="1" s="1"/>
  <c r="E1568" i="1"/>
  <c r="E1567" i="1"/>
  <c r="E1566" i="1"/>
  <c r="B1564" i="1"/>
  <c r="B1565" i="1" s="1"/>
  <c r="E1565" i="1" s="1"/>
  <c r="E1563" i="1"/>
  <c r="D1561" i="1"/>
  <c r="C1561" i="1"/>
  <c r="D1550" i="1"/>
  <c r="C1550" i="1"/>
  <c r="B1550" i="1"/>
  <c r="E1549" i="1"/>
  <c r="E1548" i="1"/>
  <c r="E1547" i="1"/>
  <c r="E1546" i="1"/>
  <c r="E1545" i="1"/>
  <c r="E1544" i="1"/>
  <c r="E1542" i="1"/>
  <c r="E1541" i="1"/>
  <c r="D1540" i="1"/>
  <c r="D1552" i="1" s="1"/>
  <c r="D1554" i="1" s="1"/>
  <c r="C1540" i="1"/>
  <c r="B1540" i="1"/>
  <c r="E1539" i="1"/>
  <c r="E1538" i="1"/>
  <c r="E1537" i="1"/>
  <c r="E1531" i="1"/>
  <c r="B1530" i="1"/>
  <c r="E1530" i="1" s="1"/>
  <c r="E1529" i="1"/>
  <c r="E1528" i="1"/>
  <c r="B1527" i="1"/>
  <c r="E1527" i="1" s="1"/>
  <c r="E1526" i="1"/>
  <c r="E1525" i="1"/>
  <c r="E1524" i="1"/>
  <c r="E1523" i="1"/>
  <c r="B1522" i="1"/>
  <c r="E1522" i="1" s="1"/>
  <c r="E1521" i="1"/>
  <c r="E1520" i="1"/>
  <c r="B1519" i="1"/>
  <c r="E1519" i="1" s="1"/>
  <c r="E1518" i="1"/>
  <c r="E1517" i="1"/>
  <c r="E1516" i="1"/>
  <c r="E1515" i="1"/>
  <c r="E1514" i="1"/>
  <c r="E1513" i="1"/>
  <c r="B1512" i="1"/>
  <c r="E1512" i="1" s="1"/>
  <c r="E1511" i="1"/>
  <c r="E1510" i="1"/>
  <c r="E1509" i="1"/>
  <c r="B1507" i="1"/>
  <c r="E1507" i="1" s="1"/>
  <c r="E1506" i="1"/>
  <c r="E1505" i="1"/>
  <c r="B1504" i="1"/>
  <c r="E1504" i="1" s="1"/>
  <c r="E1503" i="1"/>
  <c r="E1502" i="1"/>
  <c r="E1501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B1484" i="1"/>
  <c r="E1484" i="1" s="1"/>
  <c r="E1483" i="1"/>
  <c r="B1481" i="1"/>
  <c r="E1481" i="1" s="1"/>
  <c r="B1480" i="1"/>
  <c r="E1479" i="1"/>
  <c r="B1477" i="1"/>
  <c r="E1477" i="1" s="1"/>
  <c r="E1476" i="1"/>
  <c r="B1474" i="1"/>
  <c r="E1474" i="1" s="1"/>
  <c r="B1473" i="1"/>
  <c r="E1473" i="1" s="1"/>
  <c r="B1472" i="1"/>
  <c r="E1471" i="1"/>
  <c r="B1469" i="1"/>
  <c r="E1469" i="1" s="1"/>
  <c r="B1468" i="1"/>
  <c r="B1470" i="1" s="1"/>
  <c r="E1470" i="1" s="1"/>
  <c r="E1467" i="1"/>
  <c r="B1465" i="1"/>
  <c r="E1465" i="1" s="1"/>
  <c r="B1464" i="1"/>
  <c r="B1466" i="1" s="1"/>
  <c r="E1463" i="1"/>
  <c r="D1462" i="1"/>
  <c r="C1462" i="1"/>
  <c r="E1461" i="1"/>
  <c r="B1459" i="1"/>
  <c r="B1460" i="1" s="1"/>
  <c r="E1458" i="1"/>
  <c r="B1450" i="1"/>
  <c r="B1452" i="1" s="1"/>
  <c r="D1447" i="1"/>
  <c r="D1450" i="1" s="1"/>
  <c r="D1452" i="1" s="1"/>
  <c r="C1447" i="1"/>
  <c r="C1450" i="1" s="1"/>
  <c r="C1452" i="1" s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D1377" i="1"/>
  <c r="E1377" i="1" s="1"/>
  <c r="D1376" i="1"/>
  <c r="E1376" i="1" s="1"/>
  <c r="D1375" i="1"/>
  <c r="E1375" i="1" s="1"/>
  <c r="D1374" i="1"/>
  <c r="E1374" i="1" s="1"/>
  <c r="D1373" i="1"/>
  <c r="E1373" i="1" s="1"/>
  <c r="D1372" i="1"/>
  <c r="E1372" i="1" s="1"/>
  <c r="E1371" i="1"/>
  <c r="E1370" i="1"/>
  <c r="E1369" i="1"/>
  <c r="D1368" i="1"/>
  <c r="E1368" i="1" s="1"/>
  <c r="D1367" i="1"/>
  <c r="E1367" i="1" s="1"/>
  <c r="E1366" i="1"/>
  <c r="E1365" i="1"/>
  <c r="E1364" i="1"/>
  <c r="D1363" i="1"/>
  <c r="E1363" i="1" s="1"/>
  <c r="E1362" i="1"/>
  <c r="E1361" i="1"/>
  <c r="E1360" i="1"/>
  <c r="E1359" i="1"/>
  <c r="E1358" i="1"/>
  <c r="D1357" i="1"/>
  <c r="E1357" i="1" s="1"/>
  <c r="E1356" i="1"/>
  <c r="E1355" i="1"/>
  <c r="E1354" i="1"/>
  <c r="E1353" i="1"/>
  <c r="D1352" i="1"/>
  <c r="E1352" i="1" s="1"/>
  <c r="D1351" i="1"/>
  <c r="E1351" i="1" s="1"/>
  <c r="D1350" i="1"/>
  <c r="E1350" i="1" s="1"/>
  <c r="D1349" i="1"/>
  <c r="E1349" i="1" s="1"/>
  <c r="D1348" i="1"/>
  <c r="E1348" i="1" s="1"/>
  <c r="D1347" i="1"/>
  <c r="E1347" i="1" s="1"/>
  <c r="E1346" i="1"/>
  <c r="D1345" i="1"/>
  <c r="E1345" i="1" s="1"/>
  <c r="D1344" i="1"/>
  <c r="E1344" i="1" s="1"/>
  <c r="D1343" i="1"/>
  <c r="E1343" i="1" s="1"/>
  <c r="E1342" i="1"/>
  <c r="D1342" i="1"/>
  <c r="D1341" i="1"/>
  <c r="E1341" i="1" s="1"/>
  <c r="D1340" i="1"/>
  <c r="E1340" i="1" s="1"/>
  <c r="D1339" i="1"/>
  <c r="E1339" i="1" s="1"/>
  <c r="E1338" i="1"/>
  <c r="D1337" i="1"/>
  <c r="E1337" i="1" s="1"/>
  <c r="D1336" i="1"/>
  <c r="E1336" i="1" s="1"/>
  <c r="E1335" i="1"/>
  <c r="E1334" i="1"/>
  <c r="E1333" i="1"/>
  <c r="E1332" i="1"/>
  <c r="E1331" i="1"/>
  <c r="E1330" i="1"/>
  <c r="D1329" i="1"/>
  <c r="E1329" i="1" s="1"/>
  <c r="E1328" i="1"/>
  <c r="E1327" i="1"/>
  <c r="D1326" i="1"/>
  <c r="E1326" i="1" s="1"/>
  <c r="E1325" i="1"/>
  <c r="E1324" i="1"/>
  <c r="E1323" i="1"/>
  <c r="E1322" i="1"/>
  <c r="E1321" i="1"/>
  <c r="E1320" i="1"/>
  <c r="E1319" i="1"/>
  <c r="E1318" i="1"/>
  <c r="D1317" i="1"/>
  <c r="E1317" i="1" s="1"/>
  <c r="E1316" i="1"/>
  <c r="E1315" i="1"/>
  <c r="D1314" i="1"/>
  <c r="E1314" i="1" s="1"/>
  <c r="E1313" i="1"/>
  <c r="E1312" i="1"/>
  <c r="E1311" i="1"/>
  <c r="E1310" i="1"/>
  <c r="E1309" i="1"/>
  <c r="E1308" i="1"/>
  <c r="E1307" i="1"/>
  <c r="E1306" i="1"/>
  <c r="E1305" i="1"/>
  <c r="E1304" i="1"/>
  <c r="D1303" i="1"/>
  <c r="E1303" i="1" s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D1266" i="1"/>
  <c r="E1266" i="1" s="1"/>
  <c r="D1265" i="1"/>
  <c r="E1265" i="1" s="1"/>
  <c r="D1264" i="1"/>
  <c r="E1264" i="1" s="1"/>
  <c r="D1263" i="1"/>
  <c r="E1263" i="1" s="1"/>
  <c r="D1262" i="1"/>
  <c r="E1262" i="1" s="1"/>
  <c r="E1261" i="1"/>
  <c r="E1260" i="1"/>
  <c r="E1259" i="1"/>
  <c r="E1258" i="1"/>
  <c r="E1257" i="1"/>
  <c r="E1256" i="1"/>
  <c r="D1255" i="1"/>
  <c r="E1255" i="1" s="1"/>
  <c r="E1254" i="1"/>
  <c r="E1253" i="1"/>
  <c r="E1252" i="1"/>
  <c r="E1251" i="1"/>
  <c r="D1250" i="1"/>
  <c r="E1250" i="1" s="1"/>
  <c r="D1249" i="1"/>
  <c r="E1249" i="1" s="1"/>
  <c r="D1248" i="1"/>
  <c r="E1248" i="1" s="1"/>
  <c r="D1247" i="1"/>
  <c r="E1247" i="1" s="1"/>
  <c r="E1246" i="1"/>
  <c r="E1245" i="1"/>
  <c r="E1244" i="1"/>
  <c r="D1243" i="1"/>
  <c r="E1243" i="1" s="1"/>
  <c r="E1242" i="1"/>
  <c r="E1241" i="1"/>
  <c r="E1240" i="1"/>
  <c r="D1239" i="1"/>
  <c r="E1239" i="1" s="1"/>
  <c r="D1238" i="1"/>
  <c r="E1238" i="1" s="1"/>
  <c r="D1237" i="1"/>
  <c r="E1237" i="1" s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D1224" i="1"/>
  <c r="E1224" i="1" s="1"/>
  <c r="E1223" i="1"/>
  <c r="E1222" i="1"/>
  <c r="E1221" i="1"/>
  <c r="D1220" i="1"/>
  <c r="E1220" i="1" s="1"/>
  <c r="E1219" i="1"/>
  <c r="D1218" i="1"/>
  <c r="E1218" i="1" s="1"/>
  <c r="E1217" i="1"/>
  <c r="E1216" i="1"/>
  <c r="C1215" i="1"/>
  <c r="C1393" i="1" s="1"/>
  <c r="E1214" i="1"/>
  <c r="D1213" i="1"/>
  <c r="E1213" i="1" s="1"/>
  <c r="D1212" i="1"/>
  <c r="E1212" i="1" s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D1194" i="1"/>
  <c r="E1194" i="1" s="1"/>
  <c r="E1193" i="1"/>
  <c r="E1192" i="1"/>
  <c r="E1191" i="1"/>
  <c r="E1190" i="1"/>
  <c r="D1189" i="1"/>
  <c r="E1189" i="1" s="1"/>
  <c r="E1188" i="1"/>
  <c r="E1187" i="1"/>
  <c r="E1186" i="1"/>
  <c r="E1185" i="1"/>
  <c r="E1183" i="1"/>
  <c r="D1181" i="1"/>
  <c r="C1181" i="1"/>
  <c r="B1181" i="1"/>
  <c r="E1180" i="1"/>
  <c r="E1179" i="1"/>
  <c r="E1181" i="1" s="1"/>
  <c r="D1176" i="1"/>
  <c r="C1176" i="1"/>
  <c r="B1176" i="1"/>
  <c r="E1175" i="1"/>
  <c r="E1176" i="1" s="1"/>
  <c r="E1174" i="1"/>
  <c r="D1173" i="1"/>
  <c r="C1173" i="1"/>
  <c r="B1173" i="1"/>
  <c r="E1172" i="1"/>
  <c r="E1171" i="1"/>
  <c r="E1170" i="1"/>
  <c r="E1173" i="1" s="1"/>
  <c r="E1169" i="1"/>
  <c r="D1168" i="1"/>
  <c r="C1168" i="1"/>
  <c r="B1167" i="1"/>
  <c r="B1168" i="1" s="1"/>
  <c r="E1166" i="1"/>
  <c r="D1165" i="1"/>
  <c r="C1165" i="1"/>
  <c r="B1165" i="1"/>
  <c r="E1164" i="1"/>
  <c r="E1163" i="1"/>
  <c r="E1162" i="1"/>
  <c r="E1161" i="1"/>
  <c r="E1165" i="1" s="1"/>
  <c r="E1160" i="1"/>
  <c r="E1159" i="1"/>
  <c r="D1159" i="1"/>
  <c r="C1159" i="1"/>
  <c r="B1159" i="1"/>
  <c r="E1158" i="1"/>
  <c r="E1157" i="1"/>
  <c r="E1156" i="1"/>
  <c r="D1155" i="1"/>
  <c r="C1155" i="1"/>
  <c r="B1155" i="1"/>
  <c r="E1154" i="1"/>
  <c r="E1155" i="1" s="1"/>
  <c r="E1153" i="1"/>
  <c r="E1152" i="1"/>
  <c r="D1152" i="1"/>
  <c r="C1152" i="1"/>
  <c r="B1152" i="1"/>
  <c r="E1151" i="1"/>
  <c r="E1150" i="1"/>
  <c r="E1149" i="1"/>
  <c r="D1148" i="1"/>
  <c r="C1148" i="1"/>
  <c r="B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D1132" i="1"/>
  <c r="C1132" i="1"/>
  <c r="B1132" i="1"/>
  <c r="E1131" i="1"/>
  <c r="E1130" i="1"/>
  <c r="E1129" i="1"/>
  <c r="E1128" i="1"/>
  <c r="D1127" i="1"/>
  <c r="C1127" i="1"/>
  <c r="B1127" i="1"/>
  <c r="E1126" i="1"/>
  <c r="E1127" i="1" s="1"/>
  <c r="E1125" i="1"/>
  <c r="B1123" i="1"/>
  <c r="E1123" i="1" s="1"/>
  <c r="B1122" i="1"/>
  <c r="E1122" i="1" s="1"/>
  <c r="E1121" i="1"/>
  <c r="D1120" i="1"/>
  <c r="C1120" i="1"/>
  <c r="B1119" i="1"/>
  <c r="E1119" i="1" s="1"/>
  <c r="B1118" i="1"/>
  <c r="E1118" i="1" s="1"/>
  <c r="B1117" i="1"/>
  <c r="E1117" i="1" s="1"/>
  <c r="B1116" i="1"/>
  <c r="E1115" i="1"/>
  <c r="B1113" i="1"/>
  <c r="E1113" i="1" s="1"/>
  <c r="B1112" i="1"/>
  <c r="B1114" i="1" s="1"/>
  <c r="E1114" i="1" s="1"/>
  <c r="E1111" i="1"/>
  <c r="E1109" i="1"/>
  <c r="B1108" i="1"/>
  <c r="E1108" i="1" s="1"/>
  <c r="E1107" i="1"/>
  <c r="E1105" i="1"/>
  <c r="C1104" i="1"/>
  <c r="C1101" i="1" s="1"/>
  <c r="D1103" i="1"/>
  <c r="D1104" i="1" s="1"/>
  <c r="D1101" i="1" s="1"/>
  <c r="B1103" i="1"/>
  <c r="E1102" i="1"/>
  <c r="B1082" i="1"/>
  <c r="B1083" i="1" s="1"/>
  <c r="E1083" i="1" s="1"/>
  <c r="D1080" i="1"/>
  <c r="C1080" i="1"/>
  <c r="E1079" i="1"/>
  <c r="B1077" i="1"/>
  <c r="B1080" i="1" s="1"/>
  <c r="C1075" i="1"/>
  <c r="B1075" i="1"/>
  <c r="E1074" i="1"/>
  <c r="E1073" i="1"/>
  <c r="E1072" i="1"/>
  <c r="D1071" i="1"/>
  <c r="D1075" i="1" s="1"/>
  <c r="D1068" i="1"/>
  <c r="C1068" i="1"/>
  <c r="B1068" i="1"/>
  <c r="E1068" i="1" s="1"/>
  <c r="E1067" i="1"/>
  <c r="E1066" i="1"/>
  <c r="E1065" i="1"/>
  <c r="E1064" i="1"/>
  <c r="E1063" i="1"/>
  <c r="E1062" i="1"/>
  <c r="D1059" i="1"/>
  <c r="D1060" i="1" s="1"/>
  <c r="B1059" i="1"/>
  <c r="B1060" i="1" s="1"/>
  <c r="E1060" i="1" s="1"/>
  <c r="D1057" i="1"/>
  <c r="B1057" i="1"/>
  <c r="E1057" i="1" s="1"/>
  <c r="B1056" i="1"/>
  <c r="E1056" i="1" s="1"/>
  <c r="C1052" i="1"/>
  <c r="E1051" i="1"/>
  <c r="B1049" i="1"/>
  <c r="B1050" i="1" s="1"/>
  <c r="E1050" i="1" s="1"/>
  <c r="E1048" i="1"/>
  <c r="D1047" i="1"/>
  <c r="C1047" i="1"/>
  <c r="C1017" i="1" s="1"/>
  <c r="B1046" i="1"/>
  <c r="E1045" i="1"/>
  <c r="B1044" i="1"/>
  <c r="E1044" i="1" s="1"/>
  <c r="E1043" i="1"/>
  <c r="B1040" i="1"/>
  <c r="B1041" i="1" s="1"/>
  <c r="E1041" i="1" s="1"/>
  <c r="B1037" i="1"/>
  <c r="B1038" i="1" s="1"/>
  <c r="E1038" i="1" s="1"/>
  <c r="B1034" i="1"/>
  <c r="B1035" i="1" s="1"/>
  <c r="E1035" i="1" s="1"/>
  <c r="E1033" i="1"/>
  <c r="B1031" i="1"/>
  <c r="E1031" i="1" s="1"/>
  <c r="B1030" i="1"/>
  <c r="E1030" i="1" s="1"/>
  <c r="B1027" i="1"/>
  <c r="E1027" i="1" s="1"/>
  <c r="B1026" i="1"/>
  <c r="B1028" i="1" s="1"/>
  <c r="E1028" i="1" s="1"/>
  <c r="A1026" i="1"/>
  <c r="E1025" i="1"/>
  <c r="B1023" i="1"/>
  <c r="E1022" i="1"/>
  <c r="B1020" i="1"/>
  <c r="E1020" i="1" s="1"/>
  <c r="B1019" i="1"/>
  <c r="E1019" i="1" s="1"/>
  <c r="D1017" i="1"/>
  <c r="D1052" i="1" s="1"/>
  <c r="E1013" i="1"/>
  <c r="E1011" i="1"/>
  <c r="B1009" i="1"/>
  <c r="B1010" i="1" s="1"/>
  <c r="E1010" i="1" s="1"/>
  <c r="B1005" i="1"/>
  <c r="B1006" i="1" s="1"/>
  <c r="E1006" i="1" s="1"/>
  <c r="D1000" i="1"/>
  <c r="C1000" i="1"/>
  <c r="E999" i="1"/>
  <c r="B997" i="1"/>
  <c r="E997" i="1" s="1"/>
  <c r="E996" i="1"/>
  <c r="B994" i="1"/>
  <c r="B995" i="1" s="1"/>
  <c r="E995" i="1" s="1"/>
  <c r="E993" i="1"/>
  <c r="B990" i="1"/>
  <c r="B991" i="1" s="1"/>
  <c r="E991" i="1" s="1"/>
  <c r="E989" i="1"/>
  <c r="B987" i="1"/>
  <c r="E987" i="1" s="1"/>
  <c r="B986" i="1"/>
  <c r="B988" i="1" s="1"/>
  <c r="E988" i="1" s="1"/>
  <c r="B983" i="1"/>
  <c r="B982" i="1"/>
  <c r="E982" i="1" s="1"/>
  <c r="E981" i="1"/>
  <c r="B980" i="1"/>
  <c r="E980" i="1" s="1"/>
  <c r="E979" i="1"/>
  <c r="B968" i="1"/>
  <c r="B974" i="1" s="1"/>
  <c r="E974" i="1" s="1"/>
  <c r="E966" i="1"/>
  <c r="E965" i="1"/>
  <c r="E964" i="1"/>
  <c r="D955" i="1"/>
  <c r="D957" i="1" s="1"/>
  <c r="C955" i="1"/>
  <c r="D5" i="3" s="1"/>
  <c r="B955" i="1"/>
  <c r="B957" i="1" s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D931" i="1"/>
  <c r="E930" i="1"/>
  <c r="E929" i="1"/>
  <c r="E928" i="1"/>
  <c r="E927" i="1"/>
  <c r="E926" i="1"/>
  <c r="E925" i="1"/>
  <c r="C924" i="1"/>
  <c r="E924" i="1" s="1"/>
  <c r="C923" i="1"/>
  <c r="E923" i="1" s="1"/>
  <c r="E922" i="1"/>
  <c r="C921" i="1"/>
  <c r="E921" i="1" s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C906" i="1"/>
  <c r="E906" i="1" s="1"/>
  <c r="E905" i="1"/>
  <c r="E904" i="1"/>
  <c r="C903" i="1"/>
  <c r="E903" i="1" s="1"/>
  <c r="C902" i="1"/>
  <c r="E902" i="1" s="1"/>
  <c r="C901" i="1"/>
  <c r="E900" i="1"/>
  <c r="E899" i="1"/>
  <c r="E898" i="1"/>
  <c r="E897" i="1"/>
  <c r="B891" i="1"/>
  <c r="E891" i="1" s="1"/>
  <c r="B890" i="1"/>
  <c r="B887" i="1"/>
  <c r="E887" i="1" s="1"/>
  <c r="B886" i="1"/>
  <c r="E886" i="1" s="1"/>
  <c r="B883" i="1"/>
  <c r="B880" i="1"/>
  <c r="E880" i="1" s="1"/>
  <c r="B879" i="1"/>
  <c r="E879" i="1" s="1"/>
  <c r="B878" i="1"/>
  <c r="B875" i="1"/>
  <c r="B872" i="1"/>
  <c r="E872" i="1" s="1"/>
  <c r="B871" i="1"/>
  <c r="E871" i="1" s="1"/>
  <c r="B870" i="1"/>
  <c r="B867" i="1"/>
  <c r="B864" i="1"/>
  <c r="B863" i="1"/>
  <c r="E863" i="1" s="1"/>
  <c r="B860" i="1"/>
  <c r="B861" i="1" s="1"/>
  <c r="E861" i="1" s="1"/>
  <c r="B856" i="1"/>
  <c r="E856" i="1" s="1"/>
  <c r="B855" i="1"/>
  <c r="B852" i="1"/>
  <c r="B853" i="1" s="1"/>
  <c r="E853" i="1" s="1"/>
  <c r="E851" i="1"/>
  <c r="D850" i="1"/>
  <c r="D894" i="1" s="1"/>
  <c r="C850" i="1"/>
  <c r="C894" i="1" s="1"/>
  <c r="B849" i="1"/>
  <c r="E849" i="1" s="1"/>
  <c r="B848" i="1"/>
  <c r="E848" i="1" s="1"/>
  <c r="E847" i="1"/>
  <c r="B845" i="1"/>
  <c r="E845" i="1" s="1"/>
  <c r="B844" i="1"/>
  <c r="D840" i="1"/>
  <c r="D837" i="1" s="1"/>
  <c r="C840" i="1"/>
  <c r="C837" i="1" s="1"/>
  <c r="C1089" i="1" s="1"/>
  <c r="D839" i="1"/>
  <c r="B839" i="1"/>
  <c r="E838" i="1"/>
  <c r="E832" i="1"/>
  <c r="E830" i="1"/>
  <c r="E824" i="1"/>
  <c r="E822" i="1"/>
  <c r="E821" i="1"/>
  <c r="E819" i="1"/>
  <c r="E817" i="1"/>
  <c r="E815" i="1"/>
  <c r="D814" i="1"/>
  <c r="B813" i="1"/>
  <c r="B814" i="1" s="1"/>
  <c r="E812" i="1"/>
  <c r="E811" i="1"/>
  <c r="D810" i="1"/>
  <c r="B809" i="1"/>
  <c r="E808" i="1"/>
  <c r="D807" i="1"/>
  <c r="C807" i="1"/>
  <c r="C795" i="1" s="1"/>
  <c r="C816" i="1" s="1"/>
  <c r="C823" i="1" s="1"/>
  <c r="B806" i="1"/>
  <c r="E805" i="1"/>
  <c r="D804" i="1"/>
  <c r="B803" i="1"/>
  <c r="B804" i="1" s="1"/>
  <c r="E804" i="1" s="1"/>
  <c r="D801" i="1"/>
  <c r="B800" i="1"/>
  <c r="B801" i="1" s="1"/>
  <c r="E799" i="1"/>
  <c r="B797" i="1"/>
  <c r="B798" i="1" s="1"/>
  <c r="E798" i="1" s="1"/>
  <c r="E796" i="1"/>
  <c r="E794" i="1"/>
  <c r="E793" i="1"/>
  <c r="E791" i="1"/>
  <c r="E789" i="1"/>
  <c r="D788" i="1"/>
  <c r="C788" i="1"/>
  <c r="B787" i="1"/>
  <c r="E786" i="1"/>
  <c r="C785" i="1"/>
  <c r="D784" i="1"/>
  <c r="D785" i="1" s="1"/>
  <c r="B784" i="1"/>
  <c r="E783" i="1"/>
  <c r="B781" i="1"/>
  <c r="B782" i="1" s="1"/>
  <c r="E780" i="1"/>
  <c r="E778" i="1"/>
  <c r="E776" i="1"/>
  <c r="B774" i="1"/>
  <c r="B775" i="1" s="1"/>
  <c r="E775" i="1" s="1"/>
  <c r="E773" i="1"/>
  <c r="D772" i="1"/>
  <c r="B771" i="1"/>
  <c r="E770" i="1"/>
  <c r="B768" i="1"/>
  <c r="B769" i="1" s="1"/>
  <c r="E769" i="1" s="1"/>
  <c r="D766" i="1"/>
  <c r="C766" i="1"/>
  <c r="C753" i="1" s="1"/>
  <c r="C777" i="1" s="1"/>
  <c r="C779" i="1" s="1"/>
  <c r="B765" i="1"/>
  <c r="B766" i="1" s="1"/>
  <c r="E764" i="1"/>
  <c r="D763" i="1"/>
  <c r="B762" i="1"/>
  <c r="B763" i="1" s="1"/>
  <c r="E763" i="1" s="1"/>
  <c r="E761" i="1"/>
  <c r="B759" i="1"/>
  <c r="E759" i="1" s="1"/>
  <c r="B758" i="1"/>
  <c r="E758" i="1" s="1"/>
  <c r="E757" i="1"/>
  <c r="B755" i="1"/>
  <c r="B756" i="1" s="1"/>
  <c r="E756" i="1" s="1"/>
  <c r="E754" i="1"/>
  <c r="E752" i="1"/>
  <c r="E751" i="1"/>
  <c r="E749" i="1"/>
  <c r="E747" i="1"/>
  <c r="C746" i="1"/>
  <c r="D745" i="1"/>
  <c r="B745" i="1"/>
  <c r="D744" i="1"/>
  <c r="B744" i="1"/>
  <c r="E743" i="1"/>
  <c r="C742" i="1"/>
  <c r="E741" i="1"/>
  <c r="E740" i="1"/>
  <c r="E739" i="1"/>
  <c r="D738" i="1"/>
  <c r="D742" i="1" s="1"/>
  <c r="B738" i="1"/>
  <c r="E737" i="1"/>
  <c r="E736" i="1"/>
  <c r="E734" i="1"/>
  <c r="E732" i="1"/>
  <c r="D731" i="1"/>
  <c r="B730" i="1"/>
  <c r="B729" i="1"/>
  <c r="E729" i="1" s="1"/>
  <c r="E728" i="1"/>
  <c r="D727" i="1"/>
  <c r="B726" i="1"/>
  <c r="B727" i="1" s="1"/>
  <c r="D724" i="1"/>
  <c r="C724" i="1"/>
  <c r="C711" i="1" s="1"/>
  <c r="C733" i="1" s="1"/>
  <c r="C735" i="1" s="1"/>
  <c r="B723" i="1"/>
  <c r="B724" i="1" s="1"/>
  <c r="B720" i="1"/>
  <c r="B721" i="1" s="1"/>
  <c r="E721" i="1" s="1"/>
  <c r="E719" i="1"/>
  <c r="E718" i="1"/>
  <c r="B716" i="1"/>
  <c r="B717" i="1" s="1"/>
  <c r="E715" i="1"/>
  <c r="D714" i="1"/>
  <c r="B713" i="1"/>
  <c r="B714" i="1" s="1"/>
  <c r="E712" i="1"/>
  <c r="E710" i="1"/>
  <c r="E709" i="1"/>
  <c r="E707" i="1"/>
  <c r="E705" i="1"/>
  <c r="D704" i="1"/>
  <c r="C704" i="1"/>
  <c r="E703" i="1"/>
  <c r="E702" i="1"/>
  <c r="B701" i="1"/>
  <c r="E701" i="1" s="1"/>
  <c r="E700" i="1"/>
  <c r="D699" i="1"/>
  <c r="C699" i="1"/>
  <c r="B698" i="1"/>
  <c r="E698" i="1" s="1"/>
  <c r="B697" i="1"/>
  <c r="E697" i="1" s="1"/>
  <c r="B696" i="1"/>
  <c r="E696" i="1" s="1"/>
  <c r="B695" i="1"/>
  <c r="E695" i="1" s="1"/>
  <c r="E694" i="1"/>
  <c r="E692" i="1"/>
  <c r="E690" i="1"/>
  <c r="D689" i="1"/>
  <c r="B688" i="1"/>
  <c r="E687" i="1"/>
  <c r="E686" i="1"/>
  <c r="D685" i="1"/>
  <c r="B684" i="1"/>
  <c r="E684" i="1" s="1"/>
  <c r="E683" i="1"/>
  <c r="B682" i="1"/>
  <c r="E682" i="1" s="1"/>
  <c r="E681" i="1"/>
  <c r="E680" i="1"/>
  <c r="D679" i="1"/>
  <c r="C679" i="1"/>
  <c r="C662" i="1" s="1"/>
  <c r="C691" i="1" s="1"/>
  <c r="C693" i="1" s="1"/>
  <c r="B678" i="1"/>
  <c r="B679" i="1" s="1"/>
  <c r="E677" i="1"/>
  <c r="B675" i="1"/>
  <c r="E675" i="1" s="1"/>
  <c r="E674" i="1"/>
  <c r="D673" i="1"/>
  <c r="B672" i="1"/>
  <c r="B673" i="1" s="1"/>
  <c r="E673" i="1" s="1"/>
  <c r="E671" i="1"/>
  <c r="D670" i="1"/>
  <c r="E669" i="1"/>
  <c r="B668" i="1"/>
  <c r="E668" i="1" s="1"/>
  <c r="E667" i="1"/>
  <c r="B666" i="1"/>
  <c r="D665" i="1"/>
  <c r="E665" i="1" s="1"/>
  <c r="B665" i="1"/>
  <c r="E664" i="1"/>
  <c r="E663" i="1"/>
  <c r="E661" i="1"/>
  <c r="E660" i="1"/>
  <c r="E658" i="1"/>
  <c r="E656" i="1"/>
  <c r="D655" i="1"/>
  <c r="D657" i="1" s="1"/>
  <c r="C655" i="1"/>
  <c r="C657" i="1" s="1"/>
  <c r="E654" i="1"/>
  <c r="E653" i="1"/>
  <c r="E652" i="1"/>
  <c r="E651" i="1"/>
  <c r="B650" i="1"/>
  <c r="B655" i="1" s="1"/>
  <c r="E649" i="1"/>
  <c r="E648" i="1"/>
  <c r="E646" i="1"/>
  <c r="E644" i="1"/>
  <c r="B642" i="1"/>
  <c r="B643" i="1" s="1"/>
  <c r="E643" i="1" s="1"/>
  <c r="E641" i="1"/>
  <c r="B639" i="1"/>
  <c r="E639" i="1" s="1"/>
  <c r="E638" i="1"/>
  <c r="D637" i="1"/>
  <c r="C637" i="1"/>
  <c r="C623" i="1" s="1"/>
  <c r="C645" i="1" s="1"/>
  <c r="C647" i="1" s="1"/>
  <c r="B636" i="1"/>
  <c r="B637" i="1" s="1"/>
  <c r="E635" i="1"/>
  <c r="D634" i="1"/>
  <c r="B633" i="1"/>
  <c r="B634" i="1" s="1"/>
  <c r="E634" i="1" s="1"/>
  <c r="E632" i="1"/>
  <c r="D631" i="1"/>
  <c r="E630" i="1"/>
  <c r="B629" i="1"/>
  <c r="B631" i="1" s="1"/>
  <c r="E631" i="1" s="1"/>
  <c r="E628" i="1"/>
  <c r="D627" i="1"/>
  <c r="B626" i="1"/>
  <c r="E625" i="1"/>
  <c r="E624" i="1"/>
  <c r="E622" i="1"/>
  <c r="E621" i="1"/>
  <c r="E619" i="1"/>
  <c r="E617" i="1"/>
  <c r="D616" i="1"/>
  <c r="B616" i="1"/>
  <c r="B615" i="1"/>
  <c r="E615" i="1" s="1"/>
  <c r="E614" i="1"/>
  <c r="D613" i="1"/>
  <c r="C613" i="1"/>
  <c r="B612" i="1"/>
  <c r="E611" i="1"/>
  <c r="E610" i="1"/>
  <c r="E609" i="1"/>
  <c r="E608" i="1"/>
  <c r="E607" i="1"/>
  <c r="E606" i="1"/>
  <c r="D605" i="1"/>
  <c r="C605" i="1"/>
  <c r="C618" i="1" s="1"/>
  <c r="B604" i="1"/>
  <c r="E603" i="1"/>
  <c r="E602" i="1"/>
  <c r="B601" i="1"/>
  <c r="E601" i="1" s="1"/>
  <c r="E600" i="1"/>
  <c r="E599" i="1"/>
  <c r="E597" i="1"/>
  <c r="E595" i="1"/>
  <c r="B593" i="1"/>
  <c r="E593" i="1" s="1"/>
  <c r="E592" i="1"/>
  <c r="B590" i="1"/>
  <c r="B591" i="1" s="1"/>
  <c r="E591" i="1" s="1"/>
  <c r="E589" i="1"/>
  <c r="B587" i="1"/>
  <c r="E586" i="1"/>
  <c r="D585" i="1"/>
  <c r="C585" i="1"/>
  <c r="B584" i="1"/>
  <c r="E584" i="1" s="1"/>
  <c r="E585" i="1" s="1"/>
  <c r="E583" i="1"/>
  <c r="B581" i="1"/>
  <c r="E580" i="1"/>
  <c r="D579" i="1"/>
  <c r="B578" i="1"/>
  <c r="E578" i="1" s="1"/>
  <c r="B577" i="1"/>
  <c r="B576" i="1"/>
  <c r="E576" i="1" s="1"/>
  <c r="E575" i="1"/>
  <c r="D574" i="1"/>
  <c r="B573" i="1"/>
  <c r="E573" i="1" s="1"/>
  <c r="B572" i="1"/>
  <c r="E572" i="1" s="1"/>
  <c r="E571" i="1"/>
  <c r="D570" i="1"/>
  <c r="B569" i="1"/>
  <c r="E568" i="1"/>
  <c r="E567" i="1"/>
  <c r="C566" i="1"/>
  <c r="C596" i="1" s="1"/>
  <c r="C598" i="1" s="1"/>
  <c r="D561" i="1"/>
  <c r="B561" i="1"/>
  <c r="E560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C533" i="1"/>
  <c r="E532" i="1"/>
  <c r="C531" i="1"/>
  <c r="E531" i="1" s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7" i="1"/>
  <c r="D505" i="1"/>
  <c r="C505" i="1"/>
  <c r="B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B485" i="1"/>
  <c r="B484" i="1"/>
  <c r="E483" i="1"/>
  <c r="B481" i="1"/>
  <c r="B482" i="1" s="1"/>
  <c r="E482" i="1" s="1"/>
  <c r="E480" i="1"/>
  <c r="E479" i="1"/>
  <c r="B477" i="1"/>
  <c r="E477" i="1" s="1"/>
  <c r="B476" i="1"/>
  <c r="B478" i="1" s="1"/>
  <c r="E478" i="1" s="1"/>
  <c r="E475" i="1"/>
  <c r="B473" i="1"/>
  <c r="E472" i="1"/>
  <c r="D471" i="1"/>
  <c r="E470" i="1"/>
  <c r="B469" i="1"/>
  <c r="B468" i="1"/>
  <c r="E468" i="1" s="1"/>
  <c r="E467" i="1"/>
  <c r="D466" i="1"/>
  <c r="C466" i="1"/>
  <c r="B465" i="1"/>
  <c r="E465" i="1" s="1"/>
  <c r="B464" i="1"/>
  <c r="E463" i="1"/>
  <c r="D462" i="1"/>
  <c r="B461" i="1"/>
  <c r="B462" i="1" s="1"/>
  <c r="E462" i="1" s="1"/>
  <c r="E460" i="1"/>
  <c r="D459" i="1"/>
  <c r="B458" i="1"/>
  <c r="E458" i="1" s="1"/>
  <c r="E457" i="1"/>
  <c r="B456" i="1"/>
  <c r="E455" i="1"/>
  <c r="D454" i="1"/>
  <c r="C454" i="1"/>
  <c r="B453" i="1"/>
  <c r="E453" i="1" s="1"/>
  <c r="B452" i="1"/>
  <c r="E452" i="1" s="1"/>
  <c r="B451" i="1"/>
  <c r="E450" i="1"/>
  <c r="D449" i="1"/>
  <c r="C449" i="1"/>
  <c r="C442" i="1" s="1"/>
  <c r="B448" i="1"/>
  <c r="B449" i="1" s="1"/>
  <c r="E447" i="1"/>
  <c r="D446" i="1"/>
  <c r="E445" i="1"/>
  <c r="B444" i="1"/>
  <c r="B446" i="1" s="1"/>
  <c r="E446" i="1" s="1"/>
  <c r="E443" i="1"/>
  <c r="E441" i="1"/>
  <c r="C440" i="1"/>
  <c r="C437" i="1" s="1"/>
  <c r="C825" i="1" s="1"/>
  <c r="D439" i="1"/>
  <c r="D440" i="1" s="1"/>
  <c r="D437" i="1" s="1"/>
  <c r="D825" i="1" s="1"/>
  <c r="B439" i="1"/>
  <c r="E438" i="1"/>
  <c r="E432" i="1"/>
  <c r="E430" i="1"/>
  <c r="E423" i="1"/>
  <c r="E421" i="1"/>
  <c r="E419" i="1"/>
  <c r="E418" i="1"/>
  <c r="D416" i="1"/>
  <c r="C416" i="1"/>
  <c r="B415" i="1"/>
  <c r="B416" i="1" s="1"/>
  <c r="E414" i="1"/>
  <c r="D413" i="1"/>
  <c r="C413" i="1"/>
  <c r="B412" i="1"/>
  <c r="E412" i="1" s="1"/>
  <c r="B411" i="1"/>
  <c r="E411" i="1" s="1"/>
  <c r="E410" i="1"/>
  <c r="D409" i="1"/>
  <c r="C409" i="1"/>
  <c r="B408" i="1"/>
  <c r="B407" i="1"/>
  <c r="E407" i="1" s="1"/>
  <c r="E406" i="1"/>
  <c r="D405" i="1"/>
  <c r="C405" i="1"/>
  <c r="B404" i="1"/>
  <c r="E404" i="1" s="1"/>
  <c r="E405" i="1" s="1"/>
  <c r="E403" i="1"/>
  <c r="D402" i="1"/>
  <c r="C402" i="1"/>
  <c r="B401" i="1"/>
  <c r="E400" i="1"/>
  <c r="D399" i="1"/>
  <c r="C399" i="1"/>
  <c r="B398" i="1"/>
  <c r="E398" i="1" s="1"/>
  <c r="B397" i="1"/>
  <c r="E396" i="1"/>
  <c r="D395" i="1"/>
  <c r="C395" i="1"/>
  <c r="B394" i="1"/>
  <c r="E393" i="1"/>
  <c r="B392" i="1"/>
  <c r="E392" i="1" s="1"/>
  <c r="E391" i="1"/>
  <c r="D390" i="1"/>
  <c r="C390" i="1"/>
  <c r="B389" i="1"/>
  <c r="B390" i="1" s="1"/>
  <c r="E383" i="1"/>
  <c r="E381" i="1"/>
  <c r="D380" i="1"/>
  <c r="C380" i="1"/>
  <c r="B380" i="1"/>
  <c r="E379" i="1"/>
  <c r="E380" i="1" s="1"/>
  <c r="E378" i="1"/>
  <c r="D377" i="1"/>
  <c r="C377" i="1"/>
  <c r="B376" i="1"/>
  <c r="B377" i="1" s="1"/>
  <c r="E375" i="1"/>
  <c r="E374" i="1"/>
  <c r="D373" i="1"/>
  <c r="C373" i="1"/>
  <c r="B372" i="1"/>
  <c r="E372" i="1" s="1"/>
  <c r="B371" i="1"/>
  <c r="B373" i="1" s="1"/>
  <c r="E370" i="1"/>
  <c r="D369" i="1"/>
  <c r="C369" i="1"/>
  <c r="B368" i="1"/>
  <c r="B367" i="1"/>
  <c r="E367" i="1" s="1"/>
  <c r="E366" i="1"/>
  <c r="D365" i="1"/>
  <c r="C365" i="1"/>
  <c r="B364" i="1"/>
  <c r="B365" i="1" s="1"/>
  <c r="E363" i="1"/>
  <c r="D362" i="1"/>
  <c r="C362" i="1"/>
  <c r="E361" i="1"/>
  <c r="B360" i="1"/>
  <c r="B362" i="1" s="1"/>
  <c r="E359" i="1"/>
  <c r="D358" i="1"/>
  <c r="C358" i="1"/>
  <c r="B357" i="1"/>
  <c r="E357" i="1" s="1"/>
  <c r="B356" i="1"/>
  <c r="E356" i="1" s="1"/>
  <c r="E355" i="1"/>
  <c r="D354" i="1"/>
  <c r="C354" i="1"/>
  <c r="B353" i="1"/>
  <c r="E353" i="1" s="1"/>
  <c r="B352" i="1"/>
  <c r="B354" i="1" s="1"/>
  <c r="D343" i="1"/>
  <c r="C343" i="1"/>
  <c r="B343" i="1"/>
  <c r="E343" i="1" s="1"/>
  <c r="E342" i="1"/>
  <c r="E341" i="1"/>
  <c r="E340" i="1"/>
  <c r="D339" i="1"/>
  <c r="C339" i="1"/>
  <c r="E338" i="1"/>
  <c r="B337" i="1"/>
  <c r="E336" i="1"/>
  <c r="D335" i="1"/>
  <c r="C335" i="1"/>
  <c r="E334" i="1"/>
  <c r="B333" i="1"/>
  <c r="B335" i="1" s="1"/>
  <c r="E332" i="1"/>
  <c r="D331" i="1"/>
  <c r="C331" i="1"/>
  <c r="E330" i="1"/>
  <c r="B329" i="1"/>
  <c r="B331" i="1" s="1"/>
  <c r="E328" i="1"/>
  <c r="D327" i="1"/>
  <c r="C327" i="1"/>
  <c r="B326" i="1"/>
  <c r="B327" i="1" s="1"/>
  <c r="E325" i="1"/>
  <c r="D324" i="1"/>
  <c r="C324" i="1"/>
  <c r="B323" i="1"/>
  <c r="B324" i="1" s="1"/>
  <c r="A323" i="1"/>
  <c r="E322" i="1"/>
  <c r="E321" i="1"/>
  <c r="D320" i="1"/>
  <c r="C320" i="1"/>
  <c r="B319" i="1"/>
  <c r="E319" i="1" s="1"/>
  <c r="B318" i="1"/>
  <c r="B320" i="1" s="1"/>
  <c r="E317" i="1"/>
  <c r="D316" i="1"/>
  <c r="C316" i="1"/>
  <c r="B315" i="1"/>
  <c r="B316" i="1" s="1"/>
  <c r="E314" i="1"/>
  <c r="E313" i="1"/>
  <c r="E312" i="1"/>
  <c r="D311" i="1"/>
  <c r="C311" i="1"/>
  <c r="E310" i="1"/>
  <c r="B309" i="1"/>
  <c r="B311" i="1" s="1"/>
  <c r="E303" i="1"/>
  <c r="D301" i="1"/>
  <c r="C301" i="1"/>
  <c r="E300" i="1"/>
  <c r="B299" i="1"/>
  <c r="E299" i="1" s="1"/>
  <c r="B298" i="1"/>
  <c r="E298" i="1" s="1"/>
  <c r="E294" i="1"/>
  <c r="D293" i="1"/>
  <c r="E292" i="1"/>
  <c r="C291" i="1"/>
  <c r="C293" i="1" s="1"/>
  <c r="B291" i="1"/>
  <c r="B293" i="1" s="1"/>
  <c r="E290" i="1"/>
  <c r="E289" i="1"/>
  <c r="D288" i="1"/>
  <c r="C288" i="1"/>
  <c r="B287" i="1"/>
  <c r="E287" i="1" s="1"/>
  <c r="B286" i="1"/>
  <c r="E286" i="1" s="1"/>
  <c r="E285" i="1"/>
  <c r="D284" i="1"/>
  <c r="C284" i="1"/>
  <c r="E283" i="1"/>
  <c r="E282" i="1"/>
  <c r="E281" i="1"/>
  <c r="B280" i="1"/>
  <c r="E280" i="1" s="1"/>
  <c r="B279" i="1"/>
  <c r="E278" i="1"/>
  <c r="D277" i="1"/>
  <c r="C277" i="1"/>
  <c r="B276" i="1"/>
  <c r="E276" i="1" s="1"/>
  <c r="E275" i="1"/>
  <c r="B274" i="1"/>
  <c r="E274" i="1" s="1"/>
  <c r="E273" i="1"/>
  <c r="D272" i="1"/>
  <c r="C272" i="1"/>
  <c r="B271" i="1"/>
  <c r="B272" i="1" s="1"/>
  <c r="E270" i="1"/>
  <c r="D269" i="1"/>
  <c r="C269" i="1"/>
  <c r="B268" i="1"/>
  <c r="E267" i="1"/>
  <c r="D266" i="1"/>
  <c r="C266" i="1"/>
  <c r="E265" i="1"/>
  <c r="B264" i="1"/>
  <c r="B263" i="1"/>
  <c r="E263" i="1" s="1"/>
  <c r="E262" i="1"/>
  <c r="B260" i="1"/>
  <c r="E260" i="1" s="1"/>
  <c r="B259" i="1"/>
  <c r="E259" i="1" s="1"/>
  <c r="B258" i="1"/>
  <c r="E258" i="1" s="1"/>
  <c r="E257" i="1"/>
  <c r="D256" i="1"/>
  <c r="C256" i="1"/>
  <c r="E255" i="1"/>
  <c r="B254" i="1"/>
  <c r="D247" i="1"/>
  <c r="C246" i="1"/>
  <c r="C247" i="1" s="1"/>
  <c r="B246" i="1"/>
  <c r="B242" i="1"/>
  <c r="E242" i="1" s="1"/>
  <c r="D240" i="1"/>
  <c r="B239" i="1"/>
  <c r="E239" i="1" s="1"/>
  <c r="B238" i="1"/>
  <c r="E238" i="1" s="1"/>
  <c r="C237" i="1"/>
  <c r="C240" i="1" s="1"/>
  <c r="C198" i="1" s="1"/>
  <c r="C249" i="1" s="1"/>
  <c r="B237" i="1"/>
  <c r="B236" i="1"/>
  <c r="E236" i="1" s="1"/>
  <c r="B235" i="1"/>
  <c r="E235" i="1" s="1"/>
  <c r="B232" i="1"/>
  <c r="E232" i="1" s="1"/>
  <c r="B231" i="1"/>
  <c r="E231" i="1" s="1"/>
  <c r="B230" i="1"/>
  <c r="E230" i="1" s="1"/>
  <c r="B227" i="1"/>
  <c r="E227" i="1" s="1"/>
  <c r="B226" i="1"/>
  <c r="B228" i="1" s="1"/>
  <c r="E228" i="1" s="1"/>
  <c r="B223" i="1"/>
  <c r="E223" i="1" s="1"/>
  <c r="B222" i="1"/>
  <c r="B224" i="1" s="1"/>
  <c r="E224" i="1" s="1"/>
  <c r="B219" i="1"/>
  <c r="B216" i="1"/>
  <c r="E216" i="1" s="1"/>
  <c r="B215" i="1"/>
  <c r="B214" i="1"/>
  <c r="E214" i="1" s="1"/>
  <c r="B211" i="1"/>
  <c r="E211" i="1" s="1"/>
  <c r="B210" i="1"/>
  <c r="B208" i="1"/>
  <c r="E208" i="1" s="1"/>
  <c r="E207" i="1"/>
  <c r="E206" i="1"/>
  <c r="E205" i="1"/>
  <c r="B203" i="1"/>
  <c r="E203" i="1" s="1"/>
  <c r="E202" i="1"/>
  <c r="E201" i="1"/>
  <c r="E200" i="1"/>
  <c r="D193" i="1"/>
  <c r="B193" i="1"/>
  <c r="B431" i="1" s="1"/>
  <c r="C189" i="1"/>
  <c r="D184" i="1"/>
  <c r="C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B127" i="1"/>
  <c r="E127" i="1" s="1"/>
  <c r="B126" i="1"/>
  <c r="B123" i="1"/>
  <c r="B124" i="1" s="1"/>
  <c r="E124" i="1" s="1"/>
  <c r="B120" i="1"/>
  <c r="E120" i="1" s="1"/>
  <c r="B119" i="1"/>
  <c r="B121" i="1" s="1"/>
  <c r="E121" i="1" s="1"/>
  <c r="D117" i="1"/>
  <c r="C117" i="1"/>
  <c r="B116" i="1"/>
  <c r="B117" i="1" s="1"/>
  <c r="B113" i="1"/>
  <c r="E113" i="1" s="1"/>
  <c r="E112" i="1"/>
  <c r="B111" i="1"/>
  <c r="E111" i="1" s="1"/>
  <c r="B110" i="1"/>
  <c r="B107" i="1"/>
  <c r="B108" i="1" s="1"/>
  <c r="E108" i="1" s="1"/>
  <c r="B105" i="1"/>
  <c r="E105" i="1" s="1"/>
  <c r="E104" i="1"/>
  <c r="E103" i="1"/>
  <c r="E102" i="1"/>
  <c r="D100" i="1"/>
  <c r="C100" i="1"/>
  <c r="B100" i="1"/>
  <c r="E100" i="1" s="1"/>
  <c r="E99" i="1"/>
  <c r="E98" i="1"/>
  <c r="B96" i="1"/>
  <c r="E96" i="1" s="1"/>
  <c r="E95" i="1"/>
  <c r="B93" i="1"/>
  <c r="E93" i="1" s="1"/>
  <c r="E92" i="1"/>
  <c r="B90" i="1"/>
  <c r="E90" i="1" s="1"/>
  <c r="E89" i="1"/>
  <c r="E86" i="1"/>
  <c r="B85" i="1"/>
  <c r="B87" i="1" s="1"/>
  <c r="E87" i="1" s="1"/>
  <c r="E84" i="1"/>
  <c r="B82" i="1"/>
  <c r="E82" i="1" s="1"/>
  <c r="E81" i="1"/>
  <c r="E80" i="1"/>
  <c r="D78" i="1"/>
  <c r="C78" i="1"/>
  <c r="B78" i="1"/>
  <c r="E77" i="1"/>
  <c r="E76" i="1"/>
  <c r="E75" i="1"/>
  <c r="D73" i="1"/>
  <c r="C73" i="1"/>
  <c r="B73" i="1"/>
  <c r="E72" i="1"/>
  <c r="E71" i="1"/>
  <c r="E73" i="1" s="1"/>
  <c r="D69" i="1"/>
  <c r="C69" i="1"/>
  <c r="B69" i="1"/>
  <c r="E68" i="1"/>
  <c r="E67" i="1"/>
  <c r="E66" i="1"/>
  <c r="C62" i="1"/>
  <c r="B62" i="1"/>
  <c r="B59" i="1" s="1"/>
  <c r="B425" i="1" s="1"/>
  <c r="D61" i="1"/>
  <c r="D62" i="1" s="1"/>
  <c r="D59" i="1" s="1"/>
  <c r="D28" i="1"/>
  <c r="B28" i="1"/>
  <c r="C27" i="1"/>
  <c r="E27" i="1" s="1"/>
  <c r="E28" i="1" s="1"/>
  <c r="D25" i="1"/>
  <c r="C25" i="1"/>
  <c r="B24" i="1"/>
  <c r="B25" i="1" s="1"/>
  <c r="D23" i="1"/>
  <c r="C23" i="1"/>
  <c r="B22" i="1"/>
  <c r="E22" i="1" s="1"/>
  <c r="E23" i="1" s="1"/>
  <c r="D21" i="1"/>
  <c r="C21" i="1"/>
  <c r="B20" i="1"/>
  <c r="E20" i="1" s="1"/>
  <c r="B19" i="1"/>
  <c r="E19" i="1" s="1"/>
  <c r="B18" i="1"/>
  <c r="E18" i="1" s="1"/>
  <c r="B17" i="1"/>
  <c r="E17" i="1" s="1"/>
  <c r="B16" i="1"/>
  <c r="E16" i="1" s="1"/>
  <c r="E15" i="1"/>
  <c r="B14" i="1"/>
  <c r="E14" i="1" s="1"/>
  <c r="B13" i="1"/>
  <c r="B12" i="1"/>
  <c r="E12" i="1" s="1"/>
  <c r="A12" i="1"/>
  <c r="D10" i="1"/>
  <c r="C10" i="1"/>
  <c r="B9" i="1"/>
  <c r="E9" i="1" s="1"/>
  <c r="B8" i="1"/>
  <c r="E8" i="1" s="1"/>
  <c r="B7" i="1"/>
  <c r="E7" i="1" s="1"/>
  <c r="B6" i="1"/>
  <c r="E6" i="1" s="1"/>
  <c r="B5" i="1"/>
  <c r="E5" i="1" s="1"/>
  <c r="B2" i="1"/>
  <c r="B3" i="1" s="1"/>
  <c r="C5891" i="1" l="1"/>
  <c r="B6017" i="1"/>
  <c r="D711" i="1"/>
  <c r="D733" i="1" s="1"/>
  <c r="D735" i="1" s="1"/>
  <c r="C3865" i="1"/>
  <c r="B5386" i="1"/>
  <c r="E714" i="1"/>
  <c r="D790" i="1"/>
  <c r="C1552" i="1"/>
  <c r="C1554" i="1" s="1"/>
  <c r="C1840" i="1"/>
  <c r="C1842" i="1" s="1"/>
  <c r="B2237" i="1"/>
  <c r="E2237" i="1" s="1"/>
  <c r="E3232" i="1"/>
  <c r="E5386" i="1"/>
  <c r="E5819" i="1"/>
  <c r="E6803" i="1"/>
  <c r="B640" i="1"/>
  <c r="E640" i="1" s="1"/>
  <c r="C620" i="1"/>
  <c r="E2501" i="1"/>
  <c r="D2348" i="1"/>
  <c r="D2512" i="1" s="1"/>
  <c r="B3949" i="1"/>
  <c r="B4103" i="1" s="1"/>
  <c r="C5286" i="1"/>
  <c r="C5219" i="1" s="1"/>
  <c r="C5335" i="1" s="1"/>
  <c r="C5343" i="1" s="1"/>
  <c r="E1540" i="1"/>
  <c r="C3949" i="1"/>
  <c r="C4103" i="1" s="1"/>
  <c r="B4160" i="1"/>
  <c r="B4113" i="1" s="1"/>
  <c r="B4237" i="1" s="1"/>
  <c r="B4348" i="1" s="1"/>
  <c r="D4346" i="1"/>
  <c r="D4477" i="1" s="1"/>
  <c r="D4486" i="1" s="1"/>
  <c r="C488" i="1"/>
  <c r="B3105" i="1"/>
  <c r="C706" i="1"/>
  <c r="D842" i="1"/>
  <c r="D933" i="1" s="1"/>
  <c r="E6130" i="1"/>
  <c r="B459" i="1"/>
  <c r="C790" i="1"/>
  <c r="C792" i="1" s="1"/>
  <c r="E801" i="1"/>
  <c r="D3414" i="1"/>
  <c r="E3884" i="1"/>
  <c r="E3922" i="1" s="1"/>
  <c r="E3872" i="1" s="1"/>
  <c r="B4346" i="1"/>
  <c r="C5951" i="1"/>
  <c r="C5902" i="1" s="1"/>
  <c r="D6058" i="1"/>
  <c r="D6063" i="1" s="1"/>
  <c r="D51" i="1" s="1"/>
  <c r="C6940" i="1"/>
  <c r="C6942" i="1" s="1"/>
  <c r="C6946" i="1" s="1"/>
  <c r="C54" i="1" s="1"/>
  <c r="C3105" i="1"/>
  <c r="E413" i="1"/>
  <c r="E814" i="1"/>
  <c r="E3733" i="1"/>
  <c r="E3893" i="1"/>
  <c r="E4061" i="1"/>
  <c r="E4040" i="1" s="1"/>
  <c r="E4086" i="1" s="1"/>
  <c r="E4089" i="1" s="1"/>
  <c r="E4091" i="1" s="1"/>
  <c r="E5083" i="1"/>
  <c r="E5550" i="1"/>
  <c r="D5951" i="1"/>
  <c r="D5902" i="1" s="1"/>
  <c r="E3097" i="1"/>
  <c r="E4406" i="1"/>
  <c r="C1637" i="1"/>
  <c r="C1650" i="1" s="1"/>
  <c r="C1652" i="1" s="1"/>
  <c r="E1148" i="1"/>
  <c r="B1500" i="1"/>
  <c r="E1500" i="1" s="1"/>
  <c r="B1650" i="1"/>
  <c r="E2117" i="1"/>
  <c r="C6229" i="1"/>
  <c r="C6251" i="1" s="1"/>
  <c r="C53" i="1" s="1"/>
  <c r="D3949" i="1"/>
  <c r="C5965" i="1"/>
  <c r="B6123" i="1"/>
  <c r="B6073" i="1" s="1"/>
  <c r="E2236" i="1"/>
  <c r="B6805" i="1"/>
  <c r="E6766" i="1"/>
  <c r="E6805" i="1" s="1"/>
  <c r="E78" i="1"/>
  <c r="D252" i="1"/>
  <c r="D295" i="1" s="1"/>
  <c r="D304" i="1" s="1"/>
  <c r="E444" i="1"/>
  <c r="E839" i="1"/>
  <c r="E840" i="1" s="1"/>
  <c r="E837" i="1" s="1"/>
  <c r="E1089" i="1" s="1"/>
  <c r="E1075" i="1"/>
  <c r="E1657" i="1"/>
  <c r="E2216" i="1"/>
  <c r="E4535" i="1"/>
  <c r="C5462" i="1"/>
  <c r="C5407" i="1" s="1"/>
  <c r="C5777" i="1" s="1"/>
  <c r="C252" i="1"/>
  <c r="C295" i="1" s="1"/>
  <c r="C304" i="1" s="1"/>
  <c r="E2386" i="1"/>
  <c r="C4886" i="1"/>
  <c r="E2196" i="1"/>
  <c r="D2943" i="1"/>
  <c r="E4455" i="1"/>
  <c r="D5779" i="1"/>
  <c r="E6894" i="1"/>
  <c r="E6935" i="1" s="1"/>
  <c r="E6937" i="1" s="1"/>
  <c r="E6944" i="1" s="1"/>
  <c r="D618" i="1"/>
  <c r="C1085" i="1"/>
  <c r="C1087" i="1" s="1"/>
  <c r="B339" i="1"/>
  <c r="E337" i="1"/>
  <c r="E339" i="1" s="1"/>
  <c r="D1650" i="1"/>
  <c r="D1652" i="1" s="1"/>
  <c r="C2543" i="1"/>
  <c r="C2598" i="1" s="1"/>
  <c r="C2525" i="1" s="1"/>
  <c r="E2539" i="1"/>
  <c r="E2543" i="1" s="1"/>
  <c r="E2598" i="1" s="1"/>
  <c r="C5209" i="1"/>
  <c r="E2486" i="1"/>
  <c r="B2491" i="1"/>
  <c r="E2491" i="1" s="1"/>
  <c r="D5209" i="1"/>
  <c r="D6163" i="1"/>
  <c r="D6160" i="1" s="1"/>
  <c r="E505" i="1"/>
  <c r="C3184" i="1"/>
  <c r="C3116" i="1" s="1"/>
  <c r="C3234" i="1" s="1"/>
  <c r="C3262" i="1" s="1"/>
  <c r="C4823" i="1"/>
  <c r="C4888" i="1" s="1"/>
  <c r="D3184" i="1"/>
  <c r="D3116" i="1" s="1"/>
  <c r="D3234" i="1" s="1"/>
  <c r="D3262" i="1" s="1"/>
  <c r="D1091" i="1"/>
  <c r="B3922" i="1"/>
  <c r="B3872" i="1" s="1"/>
  <c r="B5041" i="1"/>
  <c r="B5109" i="1" s="1"/>
  <c r="D5781" i="1"/>
  <c r="E6070" i="1"/>
  <c r="E6071" i="1" s="1"/>
  <c r="E6068" i="1" s="1"/>
  <c r="E69" i="1"/>
  <c r="E2557" i="1"/>
  <c r="E4754" i="1"/>
  <c r="E5341" i="1"/>
  <c r="E5395" i="1" s="1"/>
  <c r="D5462" i="1"/>
  <c r="D5407" i="1" s="1"/>
  <c r="D5777" i="1" s="1"/>
  <c r="E6227" i="1"/>
  <c r="E301" i="1"/>
  <c r="C387" i="1"/>
  <c r="C422" i="1" s="1"/>
  <c r="B857" i="1"/>
  <c r="E857" i="1" s="1"/>
  <c r="E1637" i="1"/>
  <c r="E1650" i="1" s="1"/>
  <c r="E1810" i="1"/>
  <c r="E1832" i="1"/>
  <c r="E1840" i="1" s="1"/>
  <c r="B3408" i="1"/>
  <c r="B3412" i="1" s="1"/>
  <c r="B3416" i="1" s="1"/>
  <c r="B41" i="1" s="1"/>
  <c r="E5802" i="1"/>
  <c r="C6165" i="1"/>
  <c r="D387" i="1"/>
  <c r="D422" i="1" s="1"/>
  <c r="E3011" i="1"/>
  <c r="E5983" i="1"/>
  <c r="E5987" i="1" s="1"/>
  <c r="E5989" i="1" s="1"/>
  <c r="F5" i="3"/>
  <c r="F23" i="3" s="1"/>
  <c r="D23" i="3"/>
  <c r="E3943" i="1"/>
  <c r="E3949" i="1" s="1"/>
  <c r="B4477" i="1"/>
  <c r="B4486" i="1" s="1"/>
  <c r="B5116" i="1"/>
  <c r="B5118" i="1" s="1"/>
  <c r="B5209" i="1" s="1"/>
  <c r="E184" i="1"/>
  <c r="D198" i="1"/>
  <c r="D249" i="1" s="1"/>
  <c r="D3669" i="1"/>
  <c r="D3673" i="1" s="1"/>
  <c r="D42" i="1" s="1"/>
  <c r="B4556" i="1"/>
  <c r="B4498" i="1" s="1"/>
  <c r="B4884" i="1" s="1"/>
  <c r="E6235" i="1"/>
  <c r="C6935" i="1"/>
  <c r="C6937" i="1" s="1"/>
  <c r="C6944" i="1" s="1"/>
  <c r="D442" i="1"/>
  <c r="D508" i="1" s="1"/>
  <c r="B1840" i="1"/>
  <c r="E5201" i="1"/>
  <c r="D307" i="1"/>
  <c r="D345" i="1" s="1"/>
  <c r="D347" i="1" s="1"/>
  <c r="E456" i="1"/>
  <c r="D623" i="1"/>
  <c r="D645" i="1" s="1"/>
  <c r="D647" i="1" s="1"/>
  <c r="D659" i="1" s="1"/>
  <c r="D662" i="1"/>
  <c r="D691" i="1" s="1"/>
  <c r="D693" i="1" s="1"/>
  <c r="C957" i="1"/>
  <c r="C1095" i="1" s="1"/>
  <c r="B1935" i="1"/>
  <c r="B1949" i="1"/>
  <c r="B1941" i="1" s="1"/>
  <c r="E1941" i="1" s="1"/>
  <c r="B2598" i="1"/>
  <c r="B2525" i="1" s="1"/>
  <c r="B3101" i="1" s="1"/>
  <c r="E3312" i="1"/>
  <c r="E3318" i="1" s="1"/>
  <c r="E3414" i="1" s="1"/>
  <c r="C4160" i="1"/>
  <c r="C4113" i="1" s="1"/>
  <c r="D4556" i="1"/>
  <c r="B4882" i="1"/>
  <c r="B4886" i="1" s="1"/>
  <c r="E5139" i="1"/>
  <c r="C6249" i="1"/>
  <c r="E6853" i="1"/>
  <c r="E459" i="1"/>
  <c r="C659" i="1"/>
  <c r="C4556" i="1"/>
  <c r="C4498" i="1" s="1"/>
  <c r="C4884" i="1" s="1"/>
  <c r="E5371" i="1"/>
  <c r="E5365" i="1" s="1"/>
  <c r="B23" i="1"/>
  <c r="B873" i="1"/>
  <c r="E873" i="1" s="1"/>
  <c r="E1643" i="1"/>
  <c r="D1840" i="1"/>
  <c r="D1842" i="1" s="1"/>
  <c r="C1935" i="1"/>
  <c r="C1937" i="1" s="1"/>
  <c r="E2017" i="1"/>
  <c r="B2233" i="1"/>
  <c r="E2233" i="1" s="1"/>
  <c r="E2219" i="1" s="1"/>
  <c r="E3258" i="1"/>
  <c r="E3260" i="1" s="1"/>
  <c r="C3922" i="1"/>
  <c r="C3872" i="1" s="1"/>
  <c r="D4160" i="1"/>
  <c r="D4113" i="1" s="1"/>
  <c r="D4482" i="1" s="1"/>
  <c r="D4484" i="1" s="1"/>
  <c r="D4488" i="1" s="1"/>
  <c r="D44" i="1" s="1"/>
  <c r="B5891" i="1"/>
  <c r="B676" i="1"/>
  <c r="E676" i="1" s="1"/>
  <c r="D753" i="1"/>
  <c r="D777" i="1" s="1"/>
  <c r="D779" i="1" s="1"/>
  <c r="D795" i="1"/>
  <c r="D816" i="1" s="1"/>
  <c r="D1935" i="1"/>
  <c r="D1937" i="1" s="1"/>
  <c r="E2373" i="1"/>
  <c r="D2598" i="1"/>
  <c r="D2525" i="1" s="1"/>
  <c r="D3101" i="1" s="1"/>
  <c r="E3521" i="1"/>
  <c r="E3427" i="1" s="1"/>
  <c r="E3667" i="1" s="1"/>
  <c r="D3735" i="1"/>
  <c r="D3683" i="1" s="1"/>
  <c r="B3735" i="1"/>
  <c r="B3683" i="1" s="1"/>
  <c r="B3775" i="1" s="1"/>
  <c r="B3867" i="1" s="1"/>
  <c r="D3922" i="1"/>
  <c r="D3872" i="1" s="1"/>
  <c r="D4099" i="1" s="1"/>
  <c r="D4101" i="1" s="1"/>
  <c r="E3999" i="1"/>
  <c r="E3955" i="1" s="1"/>
  <c r="E4001" i="1" s="1"/>
  <c r="E4926" i="1"/>
  <c r="E4968" i="1" s="1"/>
  <c r="E5197" i="1"/>
  <c r="E5199" i="1" s="1"/>
  <c r="E5443" i="1"/>
  <c r="E6187" i="1"/>
  <c r="E6188" i="1" s="1"/>
  <c r="B2396" i="1"/>
  <c r="E2396" i="1" s="1"/>
  <c r="D2684" i="1"/>
  <c r="D2686" i="1" s="1"/>
  <c r="D3105" i="1" s="1"/>
  <c r="B3184" i="1"/>
  <c r="B3116" i="1" s="1"/>
  <c r="B3410" i="1" s="1"/>
  <c r="C3735" i="1"/>
  <c r="E4142" i="1"/>
  <c r="E4550" i="1"/>
  <c r="D5891" i="1"/>
  <c r="D6123" i="1"/>
  <c r="D6073" i="1" s="1"/>
  <c r="D6132" i="1" s="1"/>
  <c r="D6154" i="1" s="1"/>
  <c r="D52" i="1" s="1"/>
  <c r="E738" i="1"/>
  <c r="E742" i="1" s="1"/>
  <c r="D1089" i="1"/>
  <c r="B1601" i="1"/>
  <c r="E1601" i="1" s="1"/>
  <c r="B742" i="1"/>
  <c r="B685" i="1"/>
  <c r="E685" i="1" s="1"/>
  <c r="B704" i="1"/>
  <c r="E61" i="1"/>
  <c r="E62" i="1" s="1"/>
  <c r="E59" i="1" s="1"/>
  <c r="D746" i="1"/>
  <c r="D748" i="1" s="1"/>
  <c r="D750" i="1" s="1"/>
  <c r="E1215" i="1"/>
  <c r="E1393" i="1" s="1"/>
  <c r="E116" i="1"/>
  <c r="E117" i="1" s="1"/>
  <c r="B1110" i="1"/>
  <c r="E1110" i="1" s="1"/>
  <c r="E24" i="1"/>
  <c r="E25" i="1" s="1"/>
  <c r="E726" i="1"/>
  <c r="B1478" i="1"/>
  <c r="E1478" i="1" s="1"/>
  <c r="D5998" i="1"/>
  <c r="D1085" i="1"/>
  <c r="D1095" i="1" s="1"/>
  <c r="B1857" i="1"/>
  <c r="E1857" i="1" s="1"/>
  <c r="B10" i="1"/>
  <c r="E1856" i="1"/>
  <c r="E5790" i="1"/>
  <c r="E5791" i="1" s="1"/>
  <c r="E5788" i="1" s="1"/>
  <c r="E2" i="1"/>
  <c r="B471" i="1"/>
  <c r="E471" i="1" s="1"/>
  <c r="B850" i="1"/>
  <c r="B114" i="1"/>
  <c r="E114" i="1" s="1"/>
  <c r="B840" i="1"/>
  <c r="B837" i="1" s="1"/>
  <c r="B1089" i="1" s="1"/>
  <c r="B1678" i="1"/>
  <c r="E1678" i="1" s="1"/>
  <c r="B1847" i="1"/>
  <c r="B1845" i="1" s="1"/>
  <c r="E3680" i="1"/>
  <c r="E3681" i="1" s="1"/>
  <c r="E3678" i="1" s="1"/>
  <c r="E4097" i="1" s="1"/>
  <c r="E1082" i="1"/>
  <c r="E315" i="1"/>
  <c r="E316" i="1" s="1"/>
  <c r="B1869" i="1"/>
  <c r="E1869" i="1" s="1"/>
  <c r="D2523" i="1"/>
  <c r="D2520" i="1" s="1"/>
  <c r="D3099" i="1" s="1"/>
  <c r="D3103" i="1" s="1"/>
  <c r="D3107" i="1" s="1"/>
  <c r="D40" i="1" s="1"/>
  <c r="E481" i="1"/>
  <c r="B1124" i="1"/>
  <c r="E1124" i="1" s="1"/>
  <c r="D4496" i="1"/>
  <c r="D4493" i="1" s="1"/>
  <c r="B217" i="1"/>
  <c r="E217" i="1" s="1"/>
  <c r="E744" i="1"/>
  <c r="B881" i="1"/>
  <c r="E881" i="1" s="1"/>
  <c r="B243" i="1"/>
  <c r="E243" i="1" s="1"/>
  <c r="B233" i="1"/>
  <c r="E233" i="1" s="1"/>
  <c r="E803" i="1"/>
  <c r="B1727" i="1"/>
  <c r="E1727" i="1" s="1"/>
  <c r="E1726" i="1"/>
  <c r="E376" i="1"/>
  <c r="E377" i="1" s="1"/>
  <c r="E1049" i="1"/>
  <c r="B369" i="1"/>
  <c r="B240" i="1"/>
  <c r="B585" i="1"/>
  <c r="B670" i="1"/>
  <c r="E670" i="1" s="1"/>
  <c r="E1746" i="1"/>
  <c r="E1611" i="1"/>
  <c r="B1616" i="1"/>
  <c r="E1616" i="1" s="1"/>
  <c r="E333" i="1"/>
  <c r="E335" i="1" s="1"/>
  <c r="B466" i="1"/>
  <c r="E464" i="1"/>
  <c r="E466" i="1" s="1"/>
  <c r="E1753" i="1"/>
  <c r="E1751" i="1" s="1"/>
  <c r="B1751" i="1"/>
  <c r="B440" i="1"/>
  <c r="B437" i="1" s="1"/>
  <c r="B825" i="1" s="1"/>
  <c r="E439" i="1"/>
  <c r="E440" i="1" s="1"/>
  <c r="E437" i="1" s="1"/>
  <c r="E825" i="1" s="1"/>
  <c r="B731" i="1"/>
  <c r="E731" i="1" s="1"/>
  <c r="E1034" i="1"/>
  <c r="E222" i="1"/>
  <c r="B409" i="1"/>
  <c r="B998" i="1"/>
  <c r="E998" i="1" s="1"/>
  <c r="B1021" i="1"/>
  <c r="E1021" i="1" s="1"/>
  <c r="B1561" i="1"/>
  <c r="B1629" i="1" s="1"/>
  <c r="E1629" i="1" s="1"/>
  <c r="E704" i="1"/>
  <c r="B807" i="1"/>
  <c r="E806" i="1"/>
  <c r="E807" i="1" s="1"/>
  <c r="E401" i="1"/>
  <c r="E402" i="1" s="1"/>
  <c r="B402" i="1"/>
  <c r="E678" i="1"/>
  <c r="E679" i="1" s="1"/>
  <c r="E720" i="1"/>
  <c r="C28" i="1"/>
  <c r="E119" i="1"/>
  <c r="B486" i="1"/>
  <c r="E486" i="1" s="1"/>
  <c r="B1666" i="1"/>
  <c r="E1666" i="1" s="1"/>
  <c r="B579" i="1"/>
  <c r="E579" i="1" s="1"/>
  <c r="B1799" i="1"/>
  <c r="E1799" i="1" s="1"/>
  <c r="B266" i="1"/>
  <c r="E878" i="1"/>
  <c r="E1040" i="1"/>
  <c r="E5899" i="1"/>
  <c r="E5900" i="1" s="1"/>
  <c r="E5897" i="1" s="1"/>
  <c r="E237" i="1"/>
  <c r="E240" i="1" s="1"/>
  <c r="E364" i="1"/>
  <c r="E365" i="1" s="1"/>
  <c r="B395" i="1"/>
  <c r="E723" i="1"/>
  <c r="E724" i="1" s="1"/>
  <c r="E774" i="1"/>
  <c r="E860" i="1"/>
  <c r="E990" i="1"/>
  <c r="E1009" i="1"/>
  <c r="E713" i="1"/>
  <c r="E850" i="1"/>
  <c r="E1576" i="1"/>
  <c r="E277" i="1"/>
  <c r="B358" i="1"/>
  <c r="E755" i="1"/>
  <c r="E765" i="1"/>
  <c r="E766" i="1" s="1"/>
  <c r="E1459" i="1"/>
  <c r="B1609" i="1"/>
  <c r="E1609" i="1" s="1"/>
  <c r="E1752" i="1"/>
  <c r="B277" i="1"/>
  <c r="E288" i="1"/>
  <c r="B405" i="1"/>
  <c r="B1508" i="1"/>
  <c r="E1508" i="1" s="1"/>
  <c r="B256" i="1"/>
  <c r="E254" i="1"/>
  <c r="E256" i="1" s="1"/>
  <c r="B6150" i="1"/>
  <c r="B6152" i="1" s="1"/>
  <c r="E6142" i="1"/>
  <c r="B128" i="1"/>
  <c r="E128" i="1" s="1"/>
  <c r="E126" i="1"/>
  <c r="B220" i="1"/>
  <c r="E220" i="1" s="1"/>
  <c r="E219" i="1"/>
  <c r="E642" i="1"/>
  <c r="C6123" i="1"/>
  <c r="C6073" i="1" s="1"/>
  <c r="C6132" i="1" s="1"/>
  <c r="E484" i="1"/>
  <c r="B772" i="1"/>
  <c r="E772" i="1" s="1"/>
  <c r="E771" i="1"/>
  <c r="E983" i="1"/>
  <c r="B984" i="1"/>
  <c r="E2426" i="1"/>
  <c r="C2943" i="1"/>
  <c r="E291" i="1"/>
  <c r="E293" i="1" s="1"/>
  <c r="E476" i="1"/>
  <c r="B699" i="1"/>
  <c r="E717" i="1"/>
  <c r="E800" i="1"/>
  <c r="E636" i="1"/>
  <c r="E637" i="1" s="1"/>
  <c r="C708" i="1"/>
  <c r="C818" i="1"/>
  <c r="E864" i="1"/>
  <c r="B865" i="1"/>
  <c r="E865" i="1" s="1"/>
  <c r="B1085" i="1"/>
  <c r="B594" i="1"/>
  <c r="E594" i="1" s="1"/>
  <c r="E666" i="1"/>
  <c r="B810" i="1"/>
  <c r="E810" i="1" s="1"/>
  <c r="E809" i="1"/>
  <c r="C931" i="1"/>
  <c r="E931" i="1" s="1"/>
  <c r="E901" i="1"/>
  <c r="E4860" i="1"/>
  <c r="E5333" i="1"/>
  <c r="C30" i="1"/>
  <c r="C307" i="1"/>
  <c r="C345" i="1" s="1"/>
  <c r="C347" i="1" s="1"/>
  <c r="E394" i="1"/>
  <c r="E395" i="1" s="1"/>
  <c r="E318" i="1"/>
  <c r="E320" i="1" s="1"/>
  <c r="E451" i="1"/>
  <c r="E454" i="1" s="1"/>
  <c r="B454" i="1"/>
  <c r="E655" i="1"/>
  <c r="E657" i="1" s="1"/>
  <c r="B657" i="1"/>
  <c r="D2178" i="1"/>
  <c r="E1480" i="1"/>
  <c r="B1482" i="1"/>
  <c r="E1482" i="1" s="1"/>
  <c r="E650" i="1"/>
  <c r="E730" i="1"/>
  <c r="B888" i="1"/>
  <c r="E888" i="1" s="1"/>
  <c r="E1581" i="1"/>
  <c r="E1561" i="1" s="1"/>
  <c r="E1916" i="1"/>
  <c r="C2219" i="1"/>
  <c r="E2345" i="1"/>
  <c r="C5775" i="1"/>
  <c r="C5779" i="1" s="1"/>
  <c r="C5783" i="1" s="1"/>
  <c r="C48" i="1" s="1"/>
  <c r="C5476" i="1"/>
  <c r="C5488" i="1" s="1"/>
  <c r="E123" i="1"/>
  <c r="B788" i="1"/>
  <c r="E787" i="1"/>
  <c r="E788" i="1" s="1"/>
  <c r="B876" i="1"/>
  <c r="E876" i="1" s="1"/>
  <c r="E875" i="1"/>
  <c r="B892" i="1"/>
  <c r="E892" i="1" s="1"/>
  <c r="E890" i="1"/>
  <c r="E1167" i="1"/>
  <c r="E1168" i="1" s="1"/>
  <c r="B1457" i="1"/>
  <c r="E1460" i="1"/>
  <c r="B1475" i="1"/>
  <c r="E1475" i="1" s="1"/>
  <c r="E1472" i="1"/>
  <c r="E1760" i="1"/>
  <c r="E2274" i="1"/>
  <c r="B2268" i="1"/>
  <c r="E2268" i="1" s="1"/>
  <c r="E2265" i="1"/>
  <c r="E107" i="1"/>
  <c r="B2943" i="1"/>
  <c r="E1077" i="1"/>
  <c r="E1080" i="1" s="1"/>
  <c r="E2199" i="1"/>
  <c r="B2207" i="1"/>
  <c r="E2207" i="1" s="1"/>
  <c r="E6108" i="1"/>
  <c r="E6109" i="1" s="1"/>
  <c r="E6123" i="1" s="1"/>
  <c r="E1026" i="1"/>
  <c r="E1466" i="1"/>
  <c r="E1671" i="1"/>
  <c r="C3408" i="1"/>
  <c r="B307" i="1"/>
  <c r="B345" i="1" s="1"/>
  <c r="B347" i="1" s="1"/>
  <c r="E1668" i="1"/>
  <c r="E85" i="1"/>
  <c r="E352" i="1"/>
  <c r="E354" i="1" s="1"/>
  <c r="E408" i="1"/>
  <c r="E409" i="1" s="1"/>
  <c r="B746" i="1"/>
  <c r="E745" i="1"/>
  <c r="E955" i="1"/>
  <c r="E957" i="1" s="1"/>
  <c r="D3775" i="1"/>
  <c r="D3867" i="1" s="1"/>
  <c r="C827" i="1"/>
  <c r="C508" i="1"/>
  <c r="B1104" i="1"/>
  <c r="B1101" i="1" s="1"/>
  <c r="E1103" i="1"/>
  <c r="E1104" i="1" s="1"/>
  <c r="E1101" i="1" s="1"/>
  <c r="E1655" i="1"/>
  <c r="B4968" i="1"/>
  <c r="B4900" i="1" s="1"/>
  <c r="B212" i="1"/>
  <c r="E212" i="1" s="1"/>
  <c r="E210" i="1"/>
  <c r="E616" i="1"/>
  <c r="E1820" i="1"/>
  <c r="E4882" i="1"/>
  <c r="D5965" i="1"/>
  <c r="D5991" i="1" s="1"/>
  <c r="D50" i="1" s="1"/>
  <c r="E3" i="1"/>
  <c r="D1393" i="1"/>
  <c r="D1106" i="1" s="1"/>
  <c r="D2180" i="1" s="1"/>
  <c r="B21" i="1"/>
  <c r="E612" i="1"/>
  <c r="B613" i="1"/>
  <c r="E613" i="1" s="1"/>
  <c r="B760" i="1"/>
  <c r="E760" i="1" s="1"/>
  <c r="B1024" i="1"/>
  <c r="E1024" i="1" s="1"/>
  <c r="E1023" i="1"/>
  <c r="C5386" i="1"/>
  <c r="C5378" i="1"/>
  <c r="C5391" i="1" s="1"/>
  <c r="E6149" i="1"/>
  <c r="E604" i="1"/>
  <c r="E605" i="1" s="1"/>
  <c r="B605" i="1"/>
  <c r="D706" i="1"/>
  <c r="E994" i="1"/>
  <c r="E1005" i="1"/>
  <c r="E1464" i="1"/>
  <c r="B1552" i="1"/>
  <c r="E1798" i="1"/>
  <c r="E1853" i="1"/>
  <c r="E1908" i="1"/>
  <c r="E1949" i="1"/>
  <c r="E3113" i="1"/>
  <c r="E3114" i="1" s="1"/>
  <c r="E3111" i="1" s="1"/>
  <c r="B5286" i="1"/>
  <c r="B5219" i="1" s="1"/>
  <c r="B5391" i="1" s="1"/>
  <c r="B5393" i="1" s="1"/>
  <c r="B5397" i="1" s="1"/>
  <c r="B47" i="1" s="1"/>
  <c r="E6933" i="1"/>
  <c r="E110" i="1"/>
  <c r="E215" i="1"/>
  <c r="E264" i="1"/>
  <c r="E266" i="1" s="1"/>
  <c r="E271" i="1"/>
  <c r="E272" i="1" s="1"/>
  <c r="E389" i="1"/>
  <c r="E390" i="1" s="1"/>
  <c r="B399" i="1"/>
  <c r="E397" i="1"/>
  <c r="E399" i="1" s="1"/>
  <c r="E469" i="1"/>
  <c r="C559" i="1"/>
  <c r="E533" i="1"/>
  <c r="B570" i="1"/>
  <c r="E569" i="1"/>
  <c r="E577" i="1"/>
  <c r="E629" i="1"/>
  <c r="E968" i="1"/>
  <c r="E1071" i="1"/>
  <c r="E1112" i="1"/>
  <c r="E1851" i="1"/>
  <c r="B2194" i="1"/>
  <c r="E2193" i="1"/>
  <c r="C4968" i="1"/>
  <c r="C4900" i="1" s="1"/>
  <c r="C5020" i="1" s="1"/>
  <c r="C5038" i="1" s="1"/>
  <c r="D5286" i="1"/>
  <c r="E13" i="1"/>
  <c r="C64" i="1"/>
  <c r="E226" i="1"/>
  <c r="B247" i="1"/>
  <c r="E246" i="1"/>
  <c r="E247" i="1" s="1"/>
  <c r="B288" i="1"/>
  <c r="E368" i="1"/>
  <c r="E369" i="1" s="1"/>
  <c r="B413" i="1"/>
  <c r="B689" i="1"/>
  <c r="E689" i="1" s="1"/>
  <c r="E688" i="1"/>
  <c r="E716" i="1"/>
  <c r="E782" i="1"/>
  <c r="E855" i="1"/>
  <c r="B1032" i="1"/>
  <c r="E1032" i="1" s="1"/>
  <c r="C2178" i="1"/>
  <c r="E2366" i="1"/>
  <c r="B3099" i="1"/>
  <c r="B3103" i="1" s="1"/>
  <c r="B3107" i="1" s="1"/>
  <c r="B40" i="1" s="1"/>
  <c r="B2661" i="1"/>
  <c r="B2688" i="1" s="1"/>
  <c r="D6707" i="1"/>
  <c r="D6940" i="1" s="1"/>
  <c r="D6942" i="1" s="1"/>
  <c r="D6815" i="1"/>
  <c r="D64" i="1"/>
  <c r="E309" i="1"/>
  <c r="E311" i="1" s="1"/>
  <c r="E329" i="1"/>
  <c r="E331" i="1" s="1"/>
  <c r="E672" i="1"/>
  <c r="E986" i="1"/>
  <c r="B2302" i="1"/>
  <c r="E2302" i="1" s="1"/>
  <c r="E2300" i="1"/>
  <c r="C3099" i="1"/>
  <c r="B3665" i="1"/>
  <c r="B3669" i="1" s="1"/>
  <c r="B3673" i="1" s="1"/>
  <c r="B42" i="1" s="1"/>
  <c r="B3523" i="1"/>
  <c r="B3531" i="1" s="1"/>
  <c r="E4110" i="1"/>
  <c r="E4111" i="1" s="1"/>
  <c r="E4108" i="1" s="1"/>
  <c r="E4480" i="1" s="1"/>
  <c r="E5034" i="1"/>
  <c r="E5036" i="1" s="1"/>
  <c r="B6035" i="1"/>
  <c r="E6034" i="1"/>
  <c r="D30" i="1"/>
  <c r="B261" i="1"/>
  <c r="E261" i="1" s="1"/>
  <c r="E323" i="1"/>
  <c r="E324" i="1" s="1"/>
  <c r="E448" i="1"/>
  <c r="E449" i="1" s="1"/>
  <c r="E727" i="1"/>
  <c r="E870" i="1"/>
  <c r="E1550" i="1"/>
  <c r="C1746" i="1"/>
  <c r="E2939" i="1"/>
  <c r="E2941" i="1" s="1"/>
  <c r="E4703" i="1"/>
  <c r="E4740" i="1" s="1"/>
  <c r="E4742" i="1" s="1"/>
  <c r="D4740" i="1"/>
  <c r="D4742" i="1" s="1"/>
  <c r="D4823" i="1" s="1"/>
  <c r="D4888" i="1" s="1"/>
  <c r="D5217" i="1"/>
  <c r="D5215" i="1" s="1"/>
  <c r="E5216" i="1"/>
  <c r="E5217" i="1" s="1"/>
  <c r="E5215" i="1" s="1"/>
  <c r="E844" i="1"/>
  <c r="B846" i="1"/>
  <c r="C1106" i="1"/>
  <c r="C2180" i="1" s="1"/>
  <c r="D3408" i="1"/>
  <c r="E3735" i="1"/>
  <c r="D5333" i="1"/>
  <c r="C193" i="1"/>
  <c r="C431" i="1" s="1"/>
  <c r="E189" i="1"/>
  <c r="E193" i="1" s="1"/>
  <c r="E431" i="1" s="1"/>
  <c r="E4256" i="1"/>
  <c r="E4259" i="1" s="1"/>
  <c r="E4334" i="1" s="1"/>
  <c r="C4259" i="1"/>
  <c r="C4334" i="1" s="1"/>
  <c r="C4346" i="1" s="1"/>
  <c r="C4477" i="1" s="1"/>
  <c r="C4486" i="1" s="1"/>
  <c r="E5225" i="1"/>
  <c r="B868" i="1"/>
  <c r="E868" i="1" s="1"/>
  <c r="E867" i="1"/>
  <c r="B2258" i="1"/>
  <c r="E2258" i="1" s="1"/>
  <c r="E2257" i="1"/>
  <c r="D4968" i="1"/>
  <c r="D4900" i="1" s="1"/>
  <c r="D5020" i="1" s="1"/>
  <c r="D5038" i="1" s="1"/>
  <c r="D425" i="1"/>
  <c r="E279" i="1"/>
  <c r="E284" i="1" s="1"/>
  <c r="B284" i="1"/>
  <c r="E781" i="1"/>
  <c r="E813" i="1"/>
  <c r="E358" i="1"/>
  <c r="B574" i="1"/>
  <c r="E574" i="1" s="1"/>
  <c r="D566" i="1"/>
  <c r="D596" i="1" s="1"/>
  <c r="D598" i="1" s="1"/>
  <c r="B588" i="1"/>
  <c r="E588" i="1" s="1"/>
  <c r="E587" i="1"/>
  <c r="B1012" i="1"/>
  <c r="E1012" i="1" s="1"/>
  <c r="B1047" i="1"/>
  <c r="E1046" i="1"/>
  <c r="E1047" i="1" s="1"/>
  <c r="E1447" i="1"/>
  <c r="E1450" i="1" s="1"/>
  <c r="E1452" i="1" s="1"/>
  <c r="D1746" i="1"/>
  <c r="D1748" i="1" s="1"/>
  <c r="E1927" i="1"/>
  <c r="E1935" i="1" s="1"/>
  <c r="E4880" i="1"/>
  <c r="E5057" i="1"/>
  <c r="B1719" i="1"/>
  <c r="E1719" i="1" s="1"/>
  <c r="E1718" i="1"/>
  <c r="E3099" i="1"/>
  <c r="C3523" i="1"/>
  <c r="C3531" i="1" s="1"/>
  <c r="E5474" i="1"/>
  <c r="C6949" i="1"/>
  <c r="C59" i="1"/>
  <c r="E371" i="1"/>
  <c r="E373" i="1" s="1"/>
  <c r="E415" i="1"/>
  <c r="E416" i="1" s="1"/>
  <c r="B582" i="1"/>
  <c r="E582" i="1" s="1"/>
  <c r="E581" i="1"/>
  <c r="E590" i="1"/>
  <c r="E768" i="1"/>
  <c r="E1661" i="1"/>
  <c r="E1889" i="1"/>
  <c r="B2248" i="1"/>
  <c r="E2248" i="1" s="1"/>
  <c r="E2247" i="1"/>
  <c r="E2424" i="1"/>
  <c r="E2659" i="1"/>
  <c r="D3523" i="1"/>
  <c r="D3531" i="1" s="1"/>
  <c r="D4882" i="1"/>
  <c r="E4644" i="1"/>
  <c r="C5389" i="1"/>
  <c r="D6249" i="1"/>
  <c r="E2503" i="1"/>
  <c r="B269" i="1"/>
  <c r="E268" i="1"/>
  <c r="E269" i="1" s="1"/>
  <c r="B3955" i="1"/>
  <c r="B4001" i="1" s="1"/>
  <c r="B4037" i="1" s="1"/>
  <c r="C4646" i="1"/>
  <c r="C4744" i="1" s="1"/>
  <c r="E10" i="1"/>
  <c r="E326" i="1"/>
  <c r="E327" i="1" s="1"/>
  <c r="C350" i="1"/>
  <c r="C382" i="1" s="1"/>
  <c r="C384" i="1" s="1"/>
  <c r="D488" i="1"/>
  <c r="B627" i="1"/>
  <c r="E626" i="1"/>
  <c r="C748" i="1"/>
  <c r="C750" i="1" s="1"/>
  <c r="E762" i="1"/>
  <c r="E852" i="1"/>
  <c r="B884" i="1"/>
  <c r="E884" i="1" s="1"/>
  <c r="E883" i="1"/>
  <c r="E1037" i="1"/>
  <c r="B1120" i="1"/>
  <c r="E1132" i="1"/>
  <c r="E1468" i="1"/>
  <c r="E1564" i="1"/>
  <c r="B1758" i="1"/>
  <c r="E1757" i="1"/>
  <c r="E1769" i="1"/>
  <c r="B2120" i="1"/>
  <c r="E2120" i="1" s="1"/>
  <c r="E3400" i="1"/>
  <c r="E3374" i="1" s="1"/>
  <c r="E3402" i="1" s="1"/>
  <c r="E3406" i="1" s="1"/>
  <c r="C3773" i="1"/>
  <c r="E3760" i="1"/>
  <c r="E3773" i="1" s="1"/>
  <c r="E4158" i="1"/>
  <c r="B5020" i="1"/>
  <c r="B5038" i="1" s="1"/>
  <c r="E5404" i="1"/>
  <c r="E5405" i="1" s="1"/>
  <c r="E5402" i="1" s="1"/>
  <c r="B5484" i="1"/>
  <c r="B5781" i="1" s="1"/>
  <c r="B5951" i="1"/>
  <c r="B5902" i="1" s="1"/>
  <c r="B5965" i="1" s="1"/>
  <c r="B5991" i="1" s="1"/>
  <c r="B50" i="1" s="1"/>
  <c r="B5998" i="1"/>
  <c r="E5997" i="1"/>
  <c r="E6017" i="1"/>
  <c r="B6132" i="1"/>
  <c r="B6165" i="1"/>
  <c r="B6229" i="1" s="1"/>
  <c r="D6935" i="1"/>
  <c r="D6937" i="1" s="1"/>
  <c r="D6944" i="1" s="1"/>
  <c r="E21" i="1"/>
  <c r="D431" i="1"/>
  <c r="D350" i="1"/>
  <c r="D382" i="1" s="1"/>
  <c r="D384" i="1" s="1"/>
  <c r="E360" i="1"/>
  <c r="E362" i="1" s="1"/>
  <c r="B474" i="1"/>
  <c r="E474" i="1" s="1"/>
  <c r="E473" i="1"/>
  <c r="B785" i="1"/>
  <c r="E785" i="1" s="1"/>
  <c r="E784" i="1"/>
  <c r="E1116" i="1"/>
  <c r="E1120" i="1" s="1"/>
  <c r="E1859" i="1"/>
  <c r="B1862" i="1"/>
  <c r="E1862" i="1" s="1"/>
  <c r="E2126" i="1"/>
  <c r="E4235" i="1"/>
  <c r="E4524" i="1"/>
  <c r="B5203" i="1"/>
  <c r="E5911" i="1"/>
  <c r="D6165" i="1"/>
  <c r="D6229" i="1" s="1"/>
  <c r="E2846" i="1"/>
  <c r="E2915" i="1" s="1"/>
  <c r="E2917" i="1" s="1"/>
  <c r="E4474" i="1"/>
  <c r="E5873" i="1"/>
  <c r="B6247" i="1"/>
  <c r="B6249" i="1" s="1"/>
  <c r="B6473" i="1"/>
  <c r="E6477" i="1"/>
  <c r="E6473" i="1" s="1"/>
  <c r="D5386" i="1"/>
  <c r="D5378" i="1"/>
  <c r="E633" i="1"/>
  <c r="E1673" i="1"/>
  <c r="B1740" i="1"/>
  <c r="B1746" i="1" s="1"/>
  <c r="E3143" i="1"/>
  <c r="E3144" i="1" s="1"/>
  <c r="E3184" i="1" s="1"/>
  <c r="E5115" i="1"/>
  <c r="E5116" i="1" s="1"/>
  <c r="E5118" i="1" s="1"/>
  <c r="E6238" i="1"/>
  <c r="E6247" i="1" s="1"/>
  <c r="E6249" i="1" s="1"/>
  <c r="E2250" i="1"/>
  <c r="E3367" i="1"/>
  <c r="E3369" i="1" s="1"/>
  <c r="E3371" i="1" s="1"/>
  <c r="C3414" i="1"/>
  <c r="E3837" i="1"/>
  <c r="B5775" i="1"/>
  <c r="B5462" i="1"/>
  <c r="B5407" i="1" s="1"/>
  <c r="B5777" i="1" s="1"/>
  <c r="E5841" i="1"/>
  <c r="E5933" i="1"/>
  <c r="C6815" i="1"/>
  <c r="E6898" i="1"/>
  <c r="E4341" i="1"/>
  <c r="E4820" i="1"/>
  <c r="C5041" i="1"/>
  <c r="C5109" i="1" s="1"/>
  <c r="C5120" i="1" s="1"/>
  <c r="E5438" i="1"/>
  <c r="B5793" i="1"/>
  <c r="B5875" i="1" s="1"/>
  <c r="B6935" i="1"/>
  <c r="B6937" i="1" s="1"/>
  <c r="B6944" i="1" s="1"/>
  <c r="C2375" i="1"/>
  <c r="C2514" i="1" s="1"/>
  <c r="E3299" i="1"/>
  <c r="E3302" i="1" s="1"/>
  <c r="E3265" i="1" s="1"/>
  <c r="D3302" i="1"/>
  <c r="C3955" i="1"/>
  <c r="C4001" i="1" s="1"/>
  <c r="C4037" i="1" s="1"/>
  <c r="D4035" i="1"/>
  <c r="D5041" i="1"/>
  <c r="D5109" i="1" s="1"/>
  <c r="D5120" i="1" s="1"/>
  <c r="C5793" i="1"/>
  <c r="C5875" i="1" s="1"/>
  <c r="C5893" i="1" s="1"/>
  <c r="C49" i="1" s="1"/>
  <c r="E5884" i="1"/>
  <c r="E5891" i="1" s="1"/>
  <c r="E2173" i="1"/>
  <c r="E2175" i="1" s="1"/>
  <c r="D2375" i="1"/>
  <c r="E2674" i="1"/>
  <c r="E2684" i="1" s="1"/>
  <c r="E2686" i="1" s="1"/>
  <c r="E3424" i="1"/>
  <c r="E3425" i="1" s="1"/>
  <c r="E3421" i="1" s="1"/>
  <c r="D3955" i="1"/>
  <c r="D4001" i="1" s="1"/>
  <c r="E4030" i="1"/>
  <c r="E4035" i="1" s="1"/>
  <c r="D4644" i="1"/>
  <c r="D5793" i="1"/>
  <c r="D5875" i="1" s="1"/>
  <c r="D5893" i="1" s="1"/>
  <c r="D49" i="1" s="1"/>
  <c r="C6058" i="1"/>
  <c r="C6063" i="1" s="1"/>
  <c r="C51" i="1" s="1"/>
  <c r="B4823" i="1"/>
  <c r="B4888" i="1" s="1"/>
  <c r="E5018" i="1"/>
  <c r="E5263" i="1"/>
  <c r="E5924" i="1"/>
  <c r="E6196" i="1"/>
  <c r="E4127" i="1"/>
  <c r="C5989" i="1"/>
  <c r="D959" i="1" l="1"/>
  <c r="D1093" i="1"/>
  <c r="E2510" i="1"/>
  <c r="E4556" i="1"/>
  <c r="E4498" i="1" s="1"/>
  <c r="E4884" i="1" s="1"/>
  <c r="B6251" i="1"/>
  <c r="B4482" i="1"/>
  <c r="B4484" i="1" s="1"/>
  <c r="B4488" i="1" s="1"/>
  <c r="B44" i="1" s="1"/>
  <c r="E2943" i="1"/>
  <c r="C3952" i="1"/>
  <c r="D708" i="1"/>
  <c r="D792" i="1"/>
  <c r="B3234" i="1"/>
  <c r="B3262" i="1" s="1"/>
  <c r="E3105" i="1"/>
  <c r="C3683" i="1"/>
  <c r="B6154" i="1"/>
  <c r="B52" i="1" s="1"/>
  <c r="D1087" i="1"/>
  <c r="E3116" i="1"/>
  <c r="E3410" i="1" s="1"/>
  <c r="D620" i="1"/>
  <c r="D827" i="1"/>
  <c r="D6251" i="1"/>
  <c r="D53" i="1" s="1"/>
  <c r="D3952" i="1"/>
  <c r="C5991" i="1"/>
  <c r="C50" i="1" s="1"/>
  <c r="E4160" i="1"/>
  <c r="E4113" i="1" s="1"/>
  <c r="E4482" i="1" s="1"/>
  <c r="E4484" i="1" s="1"/>
  <c r="D5783" i="1"/>
  <c r="D48" i="1" s="1"/>
  <c r="E1552" i="1"/>
  <c r="E2184" i="1" s="1"/>
  <c r="B2408" i="1"/>
  <c r="E2408" i="1" s="1"/>
  <c r="B5120" i="1"/>
  <c r="E6073" i="1"/>
  <c r="E6132" i="1" s="1"/>
  <c r="E6165" i="1"/>
  <c r="E6229" i="1" s="1"/>
  <c r="B2380" i="1"/>
  <c r="E2380" i="1" s="1"/>
  <c r="E5041" i="1"/>
  <c r="E5109" i="1" s="1"/>
  <c r="E5120" i="1" s="1"/>
  <c r="E5793" i="1"/>
  <c r="E5875" i="1" s="1"/>
  <c r="E5893" i="1" s="1"/>
  <c r="E49" i="1" s="1"/>
  <c r="C3410" i="1"/>
  <c r="C3412" i="1" s="1"/>
  <c r="C3416" i="1" s="1"/>
  <c r="C41" i="1" s="1"/>
  <c r="E4103" i="1"/>
  <c r="E3952" i="1"/>
  <c r="E6815" i="1"/>
  <c r="E6707" i="1"/>
  <c r="E6940" i="1" s="1"/>
  <c r="E6942" i="1" s="1"/>
  <c r="E6946" i="1" s="1"/>
  <c r="E54" i="1" s="1"/>
  <c r="C3101" i="1"/>
  <c r="C2661" i="1"/>
  <c r="C2688" i="1" s="1"/>
  <c r="C3103" i="1"/>
  <c r="C3107" i="1" s="1"/>
  <c r="C40" i="1" s="1"/>
  <c r="D4498" i="1"/>
  <c r="D4884" i="1" s="1"/>
  <c r="D4886" i="1" s="1"/>
  <c r="D4890" i="1" s="1"/>
  <c r="D45" i="1" s="1"/>
  <c r="E2375" i="1"/>
  <c r="E2514" i="1" s="1"/>
  <c r="D5476" i="1"/>
  <c r="D5488" i="1" s="1"/>
  <c r="C1395" i="1"/>
  <c r="C1454" i="1" s="1"/>
  <c r="B30" i="1"/>
  <c r="E30" i="1" s="1"/>
  <c r="D427" i="1"/>
  <c r="B3952" i="1"/>
  <c r="D4103" i="1"/>
  <c r="D4105" i="1" s="1"/>
  <c r="D43" i="1" s="1"/>
  <c r="B2184" i="1"/>
  <c r="E64" i="1"/>
  <c r="E186" i="1" s="1"/>
  <c r="E5951" i="1"/>
  <c r="E5902" i="1" s="1"/>
  <c r="C4890" i="1"/>
  <c r="C45" i="1" s="1"/>
  <c r="D2661" i="1"/>
  <c r="D2688" i="1" s="1"/>
  <c r="E1085" i="1"/>
  <c r="E1095" i="1" s="1"/>
  <c r="B6815" i="1"/>
  <c r="B6707" i="1"/>
  <c r="B6940" i="1" s="1"/>
  <c r="B6942" i="1" s="1"/>
  <c r="E746" i="1"/>
  <c r="E5209" i="1"/>
  <c r="B5205" i="1"/>
  <c r="E5462" i="1"/>
  <c r="B1462" i="1"/>
  <c r="E1462" i="1" s="1"/>
  <c r="B4646" i="1"/>
  <c r="B4744" i="1" s="1"/>
  <c r="D823" i="1"/>
  <c r="D818" i="1"/>
  <c r="D829" i="1" s="1"/>
  <c r="E1652" i="1"/>
  <c r="D6949" i="1"/>
  <c r="C427" i="1"/>
  <c r="B1652" i="1"/>
  <c r="D4237" i="1"/>
  <c r="D4348" i="1" s="1"/>
  <c r="B5486" i="1"/>
  <c r="B387" i="1"/>
  <c r="B422" i="1" s="1"/>
  <c r="E795" i="1"/>
  <c r="E816" i="1" s="1"/>
  <c r="E823" i="1" s="1"/>
  <c r="E1847" i="1"/>
  <c r="B1106" i="1"/>
  <c r="B1395" i="1" s="1"/>
  <c r="B1454" i="1" s="1"/>
  <c r="E753" i="1"/>
  <c r="E777" i="1" s="1"/>
  <c r="E779" i="1" s="1"/>
  <c r="B748" i="1"/>
  <c r="E748" i="1" s="1"/>
  <c r="B350" i="1"/>
  <c r="B382" i="1" s="1"/>
  <c r="B384" i="1" s="1"/>
  <c r="E711" i="1"/>
  <c r="E733" i="1" s="1"/>
  <c r="E735" i="1" s="1"/>
  <c r="E198" i="1"/>
  <c r="E249" i="1" s="1"/>
  <c r="E350" i="1"/>
  <c r="E382" i="1" s="1"/>
  <c r="E384" i="1" s="1"/>
  <c r="B488" i="1"/>
  <c r="B442" i="1" s="1"/>
  <c r="B508" i="1" s="1"/>
  <c r="E662" i="1"/>
  <c r="E691" i="1" s="1"/>
  <c r="E693" i="1" s="1"/>
  <c r="B662" i="1"/>
  <c r="B691" i="1" s="1"/>
  <c r="B693" i="1" s="1"/>
  <c r="B64" i="1"/>
  <c r="B186" i="1" s="1"/>
  <c r="B711" i="1"/>
  <c r="B733" i="1" s="1"/>
  <c r="B735" i="1" s="1"/>
  <c r="E5965" i="1"/>
  <c r="E5991" i="1" s="1"/>
  <c r="E50" i="1" s="1"/>
  <c r="B1659" i="1"/>
  <c r="E1659" i="1" s="1"/>
  <c r="E488" i="1"/>
  <c r="E618" i="1"/>
  <c r="C3775" i="1"/>
  <c r="C3867" i="1" s="1"/>
  <c r="C4099" i="1"/>
  <c r="C4101" i="1" s="1"/>
  <c r="C4105" i="1" s="1"/>
  <c r="C43" i="1" s="1"/>
  <c r="E4237" i="1"/>
  <c r="E6251" i="1"/>
  <c r="E53" i="1" s="1"/>
  <c r="B53" i="1"/>
  <c r="C6154" i="1"/>
  <c r="C52" i="1" s="1"/>
  <c r="C186" i="1"/>
  <c r="C425" i="1"/>
  <c r="E1845" i="1"/>
  <c r="B252" i="1"/>
  <c r="B295" i="1" s="1"/>
  <c r="B304" i="1" s="1"/>
  <c r="B5476" i="1"/>
  <c r="D1395" i="1"/>
  <c r="D1454" i="1" s="1"/>
  <c r="D2377" i="1"/>
  <c r="D2514" i="1"/>
  <c r="D2516" i="1" s="1"/>
  <c r="D39" i="1" s="1"/>
  <c r="B5779" i="1"/>
  <c r="B5783" i="1" s="1"/>
  <c r="B48" i="1" s="1"/>
  <c r="E1017" i="1"/>
  <c r="E1052" i="1" s="1"/>
  <c r="E6035" i="1"/>
  <c r="E6000" i="1" s="1"/>
  <c r="B6037" i="1"/>
  <c r="E6037" i="1" s="1"/>
  <c r="C2182" i="1"/>
  <c r="E2194" i="1"/>
  <c r="B2191" i="1"/>
  <c r="D2182" i="1"/>
  <c r="B2219" i="1"/>
  <c r="B2510" i="1" s="1"/>
  <c r="E307" i="1"/>
  <c r="E345" i="1" s="1"/>
  <c r="E347" i="1" s="1"/>
  <c r="C2510" i="1"/>
  <c r="C2348" i="1"/>
  <c r="E5407" i="1"/>
  <c r="E5777" i="1" s="1"/>
  <c r="B795" i="1"/>
  <c r="B816" i="1" s="1"/>
  <c r="E387" i="1"/>
  <c r="E422" i="1" s="1"/>
  <c r="E1106" i="1"/>
  <c r="E1395" i="1" s="1"/>
  <c r="E1454" i="1" s="1"/>
  <c r="D831" i="1"/>
  <c r="B977" i="1"/>
  <c r="E984" i="1"/>
  <c r="B753" i="1"/>
  <c r="B777" i="1" s="1"/>
  <c r="B779" i="1" s="1"/>
  <c r="E3408" i="1"/>
  <c r="E3234" i="1"/>
  <c r="E3262" i="1" s="1"/>
  <c r="B5207" i="1"/>
  <c r="B5211" i="1" s="1"/>
  <c r="B46" i="1" s="1"/>
  <c r="E5286" i="1"/>
  <c r="E5219" i="1" s="1"/>
  <c r="E5391" i="1" s="1"/>
  <c r="E4900" i="1"/>
  <c r="D5389" i="1"/>
  <c r="D5335" i="1"/>
  <c r="D5343" i="1" s="1"/>
  <c r="E4823" i="1"/>
  <c r="E4888" i="1" s="1"/>
  <c r="B2493" i="1"/>
  <c r="D2184" i="1"/>
  <c r="E6150" i="1"/>
  <c r="E6152" i="1" s="1"/>
  <c r="E6154" i="1" s="1"/>
  <c r="E52" i="1" s="1"/>
  <c r="E1758" i="1"/>
  <c r="E1755" i="1" s="1"/>
  <c r="E1824" i="1" s="1"/>
  <c r="B1755" i="1"/>
  <c r="B1824" i="1" s="1"/>
  <c r="B1842" i="1" s="1"/>
  <c r="E1842" i="1" s="1"/>
  <c r="B623" i="1"/>
  <c r="B645" i="1" s="1"/>
  <c r="B647" i="1" s="1"/>
  <c r="B659" i="1" s="1"/>
  <c r="E627" i="1"/>
  <c r="E623" i="1" s="1"/>
  <c r="E645" i="1" s="1"/>
  <c r="E647" i="1" s="1"/>
  <c r="E659" i="1" s="1"/>
  <c r="D5219" i="1"/>
  <c r="D5391" i="1" s="1"/>
  <c r="E4646" i="1"/>
  <c r="E4744" i="1" s="1"/>
  <c r="B198" i="1"/>
  <c r="B249" i="1" s="1"/>
  <c r="E699" i="1"/>
  <c r="E706" i="1" s="1"/>
  <c r="B706" i="1"/>
  <c r="E425" i="1"/>
  <c r="D186" i="1"/>
  <c r="E442" i="1"/>
  <c r="E3683" i="1"/>
  <c r="E4037" i="1"/>
  <c r="C5205" i="1"/>
  <c r="C5207" i="1" s="1"/>
  <c r="C5211" i="1" s="1"/>
  <c r="C46" i="1" s="1"/>
  <c r="E570" i="1"/>
  <c r="E566" i="1" s="1"/>
  <c r="E596" i="1" s="1"/>
  <c r="E598" i="1" s="1"/>
  <c r="B566" i="1"/>
  <c r="B596" i="1" s="1"/>
  <c r="B598" i="1" s="1"/>
  <c r="E4886" i="1"/>
  <c r="E4890" i="1" s="1"/>
  <c r="E45" i="1" s="1"/>
  <c r="B2178" i="1"/>
  <c r="B1532" i="1"/>
  <c r="E1457" i="1"/>
  <c r="E3665" i="1"/>
  <c r="E3669" i="1" s="1"/>
  <c r="E3673" i="1" s="1"/>
  <c r="E42" i="1" s="1"/>
  <c r="E3523" i="1"/>
  <c r="E3531" i="1" s="1"/>
  <c r="E5775" i="1"/>
  <c r="C2184" i="1"/>
  <c r="C1748" i="1"/>
  <c r="E559" i="1"/>
  <c r="C561" i="1"/>
  <c r="B5879" i="1"/>
  <c r="B5893" i="1"/>
  <c r="B49" i="1" s="1"/>
  <c r="B5335" i="1"/>
  <c r="B5343" i="1" s="1"/>
  <c r="E3304" i="1"/>
  <c r="E3320" i="1" s="1"/>
  <c r="D563" i="1"/>
  <c r="B6000" i="1"/>
  <c r="B6058" i="1" s="1"/>
  <c r="B6063" i="1" s="1"/>
  <c r="B51" i="1" s="1"/>
  <c r="E846" i="1"/>
  <c r="E894" i="1" s="1"/>
  <c r="E842" i="1" s="1"/>
  <c r="B894" i="1"/>
  <c r="B842" i="1" s="1"/>
  <c r="B618" i="1"/>
  <c r="B6504" i="1"/>
  <c r="E5995" i="1"/>
  <c r="E5998" i="1"/>
  <c r="C5393" i="1"/>
  <c r="C5397" i="1" s="1"/>
  <c r="C47" i="1" s="1"/>
  <c r="E5389" i="1"/>
  <c r="D6946" i="1"/>
  <c r="D54" i="1" s="1"/>
  <c r="B790" i="1"/>
  <c r="E790" i="1" s="1"/>
  <c r="B1095" i="1"/>
  <c r="B4099" i="1"/>
  <c r="B4101" i="1" s="1"/>
  <c r="B4105" i="1" s="1"/>
  <c r="B43" i="1" s="1"/>
  <c r="E4346" i="1"/>
  <c r="E4477" i="1" s="1"/>
  <c r="E4486" i="1" s="1"/>
  <c r="D1097" i="1"/>
  <c r="D37" i="1" s="1"/>
  <c r="B4890" i="1"/>
  <c r="B45" i="1" s="1"/>
  <c r="B1849" i="1"/>
  <c r="E1849" i="1" s="1"/>
  <c r="D4037" i="1"/>
  <c r="D3265" i="1"/>
  <c r="D3410" i="1" s="1"/>
  <c r="D3412" i="1" s="1"/>
  <c r="D3416" i="1" s="1"/>
  <c r="D41" i="1" s="1"/>
  <c r="D3304" i="1"/>
  <c r="D3320" i="1" s="1"/>
  <c r="C4237" i="1"/>
  <c r="C4348" i="1" s="1"/>
  <c r="C4482" i="1"/>
  <c r="C4484" i="1" s="1"/>
  <c r="C4488" i="1" s="1"/>
  <c r="C44" i="1" s="1"/>
  <c r="D5205" i="1"/>
  <c r="D5207" i="1" s="1"/>
  <c r="D5211" i="1" s="1"/>
  <c r="D46" i="1" s="1"/>
  <c r="B1017" i="1"/>
  <c r="B1052" i="1" s="1"/>
  <c r="B1087" i="1" s="1"/>
  <c r="E2525" i="1"/>
  <c r="C829" i="1"/>
  <c r="E252" i="1"/>
  <c r="E295" i="1" s="1"/>
  <c r="E304" i="1" s="1"/>
  <c r="C842" i="1"/>
  <c r="E708" i="1" l="1"/>
  <c r="B708" i="1"/>
  <c r="B5488" i="1"/>
  <c r="E4488" i="1"/>
  <c r="E44" i="1" s="1"/>
  <c r="E1087" i="1"/>
  <c r="E750" i="1"/>
  <c r="C2186" i="1"/>
  <c r="C38" i="1" s="1"/>
  <c r="E3412" i="1"/>
  <c r="E3416" i="1" s="1"/>
  <c r="E41" i="1" s="1"/>
  <c r="D4646" i="1"/>
  <c r="D4744" i="1" s="1"/>
  <c r="B1919" i="1"/>
  <c r="B1937" i="1" s="1"/>
  <c r="B1730" i="1"/>
  <c r="E1730" i="1" s="1"/>
  <c r="E1748" i="1" s="1"/>
  <c r="D6955" i="1"/>
  <c r="E2178" i="1"/>
  <c r="B750" i="1"/>
  <c r="B831" i="1"/>
  <c r="B6955" i="1" s="1"/>
  <c r="E427" i="1"/>
  <c r="E620" i="1"/>
  <c r="D833" i="1"/>
  <c r="D36" i="1" s="1"/>
  <c r="E3101" i="1"/>
  <c r="E3103" i="1" s="1"/>
  <c r="E3107" i="1" s="1"/>
  <c r="E40" i="1" s="1"/>
  <c r="E2661" i="1"/>
  <c r="E2688" i="1" s="1"/>
  <c r="E508" i="1"/>
  <c r="E827" i="1"/>
  <c r="B6512" i="1"/>
  <c r="E6504" i="1"/>
  <c r="E6512" i="1" s="1"/>
  <c r="B818" i="1"/>
  <c r="E818" i="1" s="1"/>
  <c r="B823" i="1"/>
  <c r="B1554" i="1"/>
  <c r="E1532" i="1"/>
  <c r="E1554" i="1" s="1"/>
  <c r="D195" i="1"/>
  <c r="D429" i="1"/>
  <c r="D433" i="1" s="1"/>
  <c r="D35" i="1" s="1"/>
  <c r="B6946" i="1"/>
  <c r="B54" i="1" s="1"/>
  <c r="B195" i="1"/>
  <c r="B429" i="1"/>
  <c r="B433" i="1" s="1"/>
  <c r="B35" i="1" s="1"/>
  <c r="C831" i="1"/>
  <c r="C6955" i="1" s="1"/>
  <c r="E561" i="1"/>
  <c r="E831" i="1" s="1"/>
  <c r="E6955" i="1" s="1"/>
  <c r="E195" i="1"/>
  <c r="E429" i="1"/>
  <c r="E433" i="1" s="1"/>
  <c r="E35" i="1" s="1"/>
  <c r="B427" i="1"/>
  <c r="C2512" i="1"/>
  <c r="C2516" i="1" s="1"/>
  <c r="C39" i="1" s="1"/>
  <c r="C2377" i="1"/>
  <c r="E6058" i="1"/>
  <c r="B1091" i="1"/>
  <c r="B933" i="1"/>
  <c r="E4348" i="1"/>
  <c r="E933" i="1"/>
  <c r="B2505" i="1"/>
  <c r="E2493" i="1"/>
  <c r="E2505" i="1" s="1"/>
  <c r="B792" i="1"/>
  <c r="E792" i="1" s="1"/>
  <c r="B563" i="1"/>
  <c r="E5335" i="1"/>
  <c r="E5343" i="1" s="1"/>
  <c r="E5779" i="1"/>
  <c r="E5783" i="1" s="1"/>
  <c r="E48" i="1" s="1"/>
  <c r="B620" i="1"/>
  <c r="C195" i="1"/>
  <c r="C429" i="1"/>
  <c r="C433" i="1" s="1"/>
  <c r="C35" i="1" s="1"/>
  <c r="B827" i="1"/>
  <c r="C1091" i="1"/>
  <c r="C933" i="1"/>
  <c r="E5393" i="1"/>
  <c r="E5397" i="1" s="1"/>
  <c r="E47" i="1" s="1"/>
  <c r="E5476" i="1"/>
  <c r="E5488" i="1" s="1"/>
  <c r="E977" i="1"/>
  <c r="E1000" i="1" s="1"/>
  <c r="B1000" i="1"/>
  <c r="B1014" i="1" s="1"/>
  <c r="E1014" i="1" s="1"/>
  <c r="D5393" i="1"/>
  <c r="E2180" i="1"/>
  <c r="D2186" i="1"/>
  <c r="D38" i="1" s="1"/>
  <c r="C563" i="1"/>
  <c r="E4099" i="1"/>
  <c r="E4101" i="1" s="1"/>
  <c r="E4105" i="1" s="1"/>
  <c r="E43" i="1" s="1"/>
  <c r="E3775" i="1"/>
  <c r="E3867" i="1" s="1"/>
  <c r="E5205" i="1"/>
  <c r="E5207" i="1" s="1"/>
  <c r="E5211" i="1" s="1"/>
  <c r="E46" i="1" s="1"/>
  <c r="E5020" i="1"/>
  <c r="E5038" i="1" s="1"/>
  <c r="E2191" i="1"/>
  <c r="B2508" i="1"/>
  <c r="B2348" i="1"/>
  <c r="B6949" i="1"/>
  <c r="B2180" i="1"/>
  <c r="B2182" i="1" s="1"/>
  <c r="B2186" i="1" s="1"/>
  <c r="B38" i="1" s="1"/>
  <c r="E1919" i="1" l="1"/>
  <c r="E1937" i="1" s="1"/>
  <c r="E2182" i="1"/>
  <c r="E2186" i="1" s="1"/>
  <c r="E38" i="1" s="1"/>
  <c r="C833" i="1"/>
  <c r="C36" i="1" s="1"/>
  <c r="B1748" i="1"/>
  <c r="E1091" i="1"/>
  <c r="C959" i="1"/>
  <c r="C1093" i="1"/>
  <c r="D5397" i="1"/>
  <c r="D47" i="1" s="1"/>
  <c r="D6953" i="1"/>
  <c r="E1093" i="1"/>
  <c r="E1097" i="1" s="1"/>
  <c r="E37" i="1" s="1"/>
  <c r="E959" i="1"/>
  <c r="B2512" i="1"/>
  <c r="B2377" i="1"/>
  <c r="E2508" i="1"/>
  <c r="E2348" i="1"/>
  <c r="E6949" i="1"/>
  <c r="B829" i="1"/>
  <c r="B833" i="1" s="1"/>
  <c r="B36" i="1" s="1"/>
  <c r="B959" i="1"/>
  <c r="B1093" i="1"/>
  <c r="B1097" i="1" s="1"/>
  <c r="B37" i="1" s="1"/>
  <c r="E829" i="1"/>
  <c r="E833" i="1" s="1"/>
  <c r="E36" i="1" s="1"/>
  <c r="E563" i="1"/>
  <c r="E6063" i="1"/>
  <c r="E51" i="1" s="1"/>
  <c r="D55" i="1"/>
  <c r="D6951" i="1" l="1"/>
  <c r="D6957" i="1"/>
  <c r="C1097" i="1"/>
  <c r="C37" i="1" s="1"/>
  <c r="C55" i="1" s="1"/>
  <c r="C6953" i="1"/>
  <c r="E2512" i="1"/>
  <c r="E2377" i="1"/>
  <c r="B2516" i="1"/>
  <c r="B39" i="1" s="1"/>
  <c r="B6953" i="1"/>
  <c r="B6951" i="1" l="1"/>
  <c r="B6957" i="1"/>
  <c r="E39" i="1"/>
  <c r="E55" i="1" s="1"/>
  <c r="E56" i="1" s="1"/>
  <c r="C56" i="1" s="1"/>
  <c r="B55" i="1"/>
  <c r="E2516" i="1"/>
  <c r="E6953" i="1"/>
  <c r="C6951" i="1"/>
  <c r="C6957" i="1"/>
  <c r="E6951" i="1" l="1"/>
  <c r="E6957" i="1"/>
</calcChain>
</file>

<file path=xl/comments1.xml><?xml version="1.0" encoding="utf-8"?>
<comments xmlns="http://schemas.openxmlformats.org/spreadsheetml/2006/main">
  <authors>
    <author>Author</author>
  </authors>
  <commentList>
    <comment ref="B230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 Water dispenser @21k
Paper shredder
Coffee makers</t>
        </r>
      </text>
    </comment>
    <comment ref="A3286" authorId="0" shapeId="0">
      <text>
        <r>
          <rPr>
            <b/>
            <sz val="9"/>
            <color indexed="81"/>
            <rFont val="Calibri"/>
            <family val="2"/>
          </rPr>
          <t>Author:</t>
        </r>
        <r>
          <rPr>
            <sz val="9"/>
            <color indexed="81"/>
            <rFont val="Calibri"/>
            <family val="2"/>
          </rPr>
          <t xml:space="preserve">
Including liquor licensing </t>
        </r>
      </text>
    </comment>
    <comment ref="B331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Reduce by 350,000</t>
        </r>
      </text>
    </comment>
    <comment ref="B3318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To be broken down btn Travel costs and DSA</t>
        </r>
      </text>
    </comment>
    <comment ref="B3332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B334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Reduce by 150,000</t>
        </r>
      </text>
    </comment>
    <comment ref="B3424" authorId="0" shapeId="0">
      <text>
        <r>
          <rPr>
            <b/>
            <sz val="9"/>
            <color indexed="81"/>
            <rFont val="Calibri"/>
            <family val="2"/>
          </rPr>
          <t>Author:</t>
        </r>
        <r>
          <rPr>
            <sz val="9"/>
            <color indexed="81"/>
            <rFont val="Calibri"/>
            <family val="2"/>
          </rPr>
          <t xml:space="preserve">
upgrade of kwale cultural center and purchase of equipment</t>
        </r>
      </text>
    </comment>
    <comment ref="E444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Needs extra 1.5M</t>
        </r>
      </text>
    </comment>
    <comment ref="E4446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Needs extra 2M</t>
        </r>
      </text>
    </comment>
    <comment ref="E4450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Needs extra 0.5M</t>
        </r>
      </text>
    </comment>
    <comment ref="C4847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6M from Mwakalanga Dam Water Pipeline Extension to Kilimangodo in Mwereni Ward; </t>
        </r>
      </text>
    </comment>
    <comment ref="C4853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Nyalani pump 2M and Kibaoni 5M</t>
        </r>
      </text>
    </comment>
    <comment ref="B5076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E5268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C6112" authorId="0" shape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  <comment ref="C657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protective gear for garbage collection section</t>
        </r>
      </text>
    </comment>
  </commentList>
</comments>
</file>

<file path=xl/sharedStrings.xml><?xml version="1.0" encoding="utf-8"?>
<sst xmlns="http://schemas.openxmlformats.org/spreadsheetml/2006/main" count="6417" uniqueCount="2225">
  <si>
    <t>SOURCE OF REVENUE</t>
  </si>
  <si>
    <t>APPROVED BUDGET FY2024/2025(AMOUNT IN KSH)</t>
  </si>
  <si>
    <t>MOVEMENT +VE (AMOUNT IN KSH)</t>
  </si>
  <si>
    <t>MOVEMENT -VE (AMOUNT IN KSH)</t>
  </si>
  <si>
    <t>1ST SUPP. BUDGET FY2024/2025 (AMOUNT IN KSH)</t>
  </si>
  <si>
    <t>Equitable Share of Revenue from National Government</t>
  </si>
  <si>
    <t>Sub Total</t>
  </si>
  <si>
    <t xml:space="preserve"> Additional Allocations  from National Government Revenues</t>
  </si>
  <si>
    <t xml:space="preserve">Community Health Promoters( CHPs) Project </t>
  </si>
  <si>
    <t>Road Maintenance Levy Fund ( RMLF-KRB)</t>
  </si>
  <si>
    <t>Kenya Devolution Support Programme (KDSP)- Level 1 Grant</t>
  </si>
  <si>
    <t>Aggregated Industrial Park Programme Grant</t>
  </si>
  <si>
    <t>Allocation for Mining Royalties(Unconditional Grant)</t>
  </si>
  <si>
    <t>Additional  Allocations  from Development Partners</t>
  </si>
  <si>
    <t>National Agricultural Value Chain Development Project (NAVCDP)</t>
  </si>
  <si>
    <t>National Agricultural Value Chain Development Project Surplus from Exchange rate variation</t>
  </si>
  <si>
    <t>Kenya Agricultural Business Development Project (KABDP)-SIDA Grant</t>
  </si>
  <si>
    <t>Water and Sanitation Development Project (WSDP)</t>
  </si>
  <si>
    <t>Kenya Informal Settlement Improvement Project KISIP II</t>
  </si>
  <si>
    <t>Financing Locally-Led Climate Action (FLLoCA)-Insitutional Grant</t>
  </si>
  <si>
    <t>World Bank Loan for Kenya Urban Support Program</t>
  </si>
  <si>
    <t>United Nations Fund for Population Activities (UNFPA)</t>
  </si>
  <si>
    <t>Own  Source Revenue</t>
  </si>
  <si>
    <t>Appropriation in Aid (Facility Improvement Fund-FIF)</t>
  </si>
  <si>
    <t>Sub  Total</t>
  </si>
  <si>
    <t>Income brought forward from FY2023/2024 Budget</t>
  </si>
  <si>
    <t>Pending Bills and Commitments B/F on Programmes for FY2023/2024</t>
  </si>
  <si>
    <t>Grand  Total</t>
  </si>
  <si>
    <t>CODE  VOTE</t>
  </si>
  <si>
    <t>SUMMARY OF MOVEMENTS AND EXPENDITURE ALLOCATIONS BY VOTE</t>
  </si>
  <si>
    <t xml:space="preserve">3061 Finance and  Economic Planning </t>
  </si>
  <si>
    <t>3062 Agriculture,Livestock and Fisheries</t>
  </si>
  <si>
    <t xml:space="preserve">3063 Environment and Natural Resources </t>
  </si>
  <si>
    <t>3064 Curative and Rehabilitative Health Services</t>
  </si>
  <si>
    <t>3065 County Assembly</t>
  </si>
  <si>
    <t>3066 Trade,Investment and Cooperatives</t>
  </si>
  <si>
    <t>3067 Social Services &amp; Talent Management</t>
  </si>
  <si>
    <t>3068 Executive Services</t>
  </si>
  <si>
    <t>3069 Education</t>
  </si>
  <si>
    <t>3070 Water Services</t>
  </si>
  <si>
    <t>3071 Roads and Public Works</t>
  </si>
  <si>
    <t>3072 Tourism and ICT</t>
  </si>
  <si>
    <t xml:space="preserve">3073 County Public Service Board  </t>
  </si>
  <si>
    <t>3074 Public Service and Administration</t>
  </si>
  <si>
    <t>3075 Kwale Municipality</t>
  </si>
  <si>
    <t>3076 Diani Municipality</t>
  </si>
  <si>
    <t>3077 Office of the County Attorney</t>
  </si>
  <si>
    <t>3078 Lungalunga Municipality</t>
  </si>
  <si>
    <t>3079 Kinango Municipality</t>
  </si>
  <si>
    <t xml:space="preserve">3080 Promotive and Preventive Health Services </t>
  </si>
  <si>
    <t>GRAND TOTAL</t>
  </si>
  <si>
    <t>VOTE3061: FINANCE AND ECONOMIC PLANNING</t>
  </si>
  <si>
    <t xml:space="preserve"> ADMINISTRATION, PLANNING AND SUPPORT SERVICES </t>
  </si>
  <si>
    <t>2100000 COMPENSATION OF EMPLOYEES</t>
  </si>
  <si>
    <t>2110100 Basic Salaries - Permanent Employees</t>
  </si>
  <si>
    <t>2110101 Basic Salaries - Civil Service</t>
  </si>
  <si>
    <t>SUB-TOTAL</t>
  </si>
  <si>
    <t>2200000 USE OF GOODS AND SERVICES</t>
  </si>
  <si>
    <t>2210100 Utilities Supplies and Services</t>
  </si>
  <si>
    <t>2210101 Electricity</t>
  </si>
  <si>
    <t>2210102 Water and sewerage charges</t>
  </si>
  <si>
    <t>2210106 Utilities, Supplies- Other (</t>
  </si>
  <si>
    <t>2210200 Communication, Supplies and Services</t>
  </si>
  <si>
    <t>2210201 Telephone, Telex, Facsimile and Mobile Phone Services</t>
  </si>
  <si>
    <t>2210203 Courier and Postal Services</t>
  </si>
  <si>
    <t>2210300 Domestic Travel and Subsistence, and Other Transportation Costs</t>
  </si>
  <si>
    <t>2210301 Travel Costs (airlines, bus, railway, mileage allowances, etc.)</t>
  </si>
  <si>
    <t>2210302 Accommodation - Domestic Travel</t>
  </si>
  <si>
    <t>2210303 Daily Subsistence Allowance</t>
  </si>
  <si>
    <t>2210400 Foreign Travel and Subsistence, and other transportation costs</t>
  </si>
  <si>
    <t>2210401 Travel Costs (airlines, bus, railway, etc.)</t>
  </si>
  <si>
    <t>2210403 Daily Subsistence Allowance</t>
  </si>
  <si>
    <t>2210500 Printing , Advertising and Information Supplies and Services</t>
  </si>
  <si>
    <t>2210502 Publishing and Printing Services</t>
  </si>
  <si>
    <t>2210503 Subscriptions to Newspapers, Magazines and Periodicals</t>
  </si>
  <si>
    <t>2210505 Trade Shows and Exhibitions(Launching of finance policy papers)</t>
  </si>
  <si>
    <t>2210600 Rentals of Produced Assets</t>
  </si>
  <si>
    <t>2210603 Rents and Rates - Non-Residential</t>
  </si>
  <si>
    <t>2210700 Training Expenses</t>
  </si>
  <si>
    <t>2210799 Training Expenses - Other (Bud</t>
  </si>
  <si>
    <t>2210800 Hospitality Supplies and Services</t>
  </si>
  <si>
    <t>2210801 Catering Services (receptions), Accommodation, Gifts, Food and Drinks</t>
  </si>
  <si>
    <t>2210900 Insurance Costs</t>
  </si>
  <si>
    <t>2210904 Motor Vehicle Insurance</t>
  </si>
  <si>
    <t>2210903 Medical Cover/Fund for staff</t>
  </si>
  <si>
    <t>2211100 Office and General Supplies and Services</t>
  </si>
  <si>
    <t>2211101 General Office Supplies (papers, pencils, forms, small office equipment</t>
  </si>
  <si>
    <t>2211102 Supplies and Accessories for Computers and Printers</t>
  </si>
  <si>
    <t>2211103 Sanitary and Cleaning Materials, Supplies and Services</t>
  </si>
  <si>
    <t>2211200 Fuel Oil and Lubricants</t>
  </si>
  <si>
    <t>2211299 Fuel Oil and Lubricants - Othe</t>
  </si>
  <si>
    <t>2211300 Other Operating Expenses</t>
  </si>
  <si>
    <t>2211301 Bank Service Commission and Charges</t>
  </si>
  <si>
    <t>2211306 Membership Fees, and Subscriptions to Professional and Trade Bodies</t>
  </si>
  <si>
    <t>2211308 Legal Dues/fees, Arbitration and Compensation Payments</t>
  </si>
  <si>
    <t>2211322 Binding of Records</t>
  </si>
  <si>
    <t>2220100 Routine Maintenance - Vehicles and Other Transport Equipment</t>
  </si>
  <si>
    <t>2220101 Maintenance Expenses - Motor Vehicles</t>
  </si>
  <si>
    <t>2220200 Routine Maintenance - Other Assets</t>
  </si>
  <si>
    <t>2220202 Maintenance of Office Furniture and Equipment</t>
  </si>
  <si>
    <t>2220205 Maintenance of Buildings and Stations -- Non-Residential</t>
  </si>
  <si>
    <t xml:space="preserve">2810205 Emergency Fund </t>
  </si>
  <si>
    <t>3111000 Purchase of Office Furniture and General Equipment</t>
  </si>
  <si>
    <t>3111001 Purchase of Office Furniture and Fittings</t>
  </si>
  <si>
    <t>3111002 Purchase of Computers, Printers and other IT Equipment</t>
  </si>
  <si>
    <t>RECURRENT COMMITMENTS</t>
  </si>
  <si>
    <t>Conference</t>
  </si>
  <si>
    <t>Office Furniture</t>
  </si>
  <si>
    <t>Tonners</t>
  </si>
  <si>
    <t>Thermal Rolls</t>
  </si>
  <si>
    <t>Tuition Fees</t>
  </si>
  <si>
    <t>Catering Service</t>
  </si>
  <si>
    <t>Catering Services</t>
  </si>
  <si>
    <t>Printing &amp; Binding</t>
  </si>
  <si>
    <t>Advertisement Serv</t>
  </si>
  <si>
    <t>Taxi Services</t>
  </si>
  <si>
    <t>Air conditioner</t>
  </si>
  <si>
    <t>Laptop And Printers</t>
  </si>
  <si>
    <t>Furniture</t>
  </si>
  <si>
    <t>Supply Of Desktops</t>
  </si>
  <si>
    <t>Maintenance</t>
  </si>
  <si>
    <t>Training Fees</t>
  </si>
  <si>
    <t xml:space="preserve">Electricity </t>
  </si>
  <si>
    <t>Supply Of Tyres</t>
  </si>
  <si>
    <t>Supply Of Tonners</t>
  </si>
  <si>
    <t>Printing Services</t>
  </si>
  <si>
    <t>Supply And Delivery Of Tonners Adminstration</t>
  </si>
  <si>
    <t>Supply &amp; Installation Ac</t>
  </si>
  <si>
    <t>Advert Serv</t>
  </si>
  <si>
    <t>Stationery</t>
  </si>
  <si>
    <t>Transport Serv</t>
  </si>
  <si>
    <t>Supply And Delivery Of 1 No. Laptop- Bugdet</t>
  </si>
  <si>
    <t>Taxi Hire</t>
  </si>
  <si>
    <t>Advertisement</t>
  </si>
  <si>
    <t>Medical Cover</t>
  </si>
  <si>
    <t>Licencing</t>
  </si>
  <si>
    <t>Rms Internet Fibre</t>
  </si>
  <si>
    <t>Airtime</t>
  </si>
  <si>
    <t>SUB TOTAL</t>
  </si>
  <si>
    <t>TOTAL RECURRENT EXPENDITUTE</t>
  </si>
  <si>
    <t>DEVELOPMENT EXPENDITURE</t>
  </si>
  <si>
    <t>PENDING COMMITMENTS</t>
  </si>
  <si>
    <t>Construction of a parking bay at the Old Ibiza Open air market in Ukunda-KENHA Road reserves</t>
  </si>
  <si>
    <t>TOTAL DEVELOPMENT EXPENDITURE</t>
  </si>
  <si>
    <t>BUDGET AND ECONOMIC PLANNING</t>
  </si>
  <si>
    <t>2210299 Communication, Supplies - Othe</t>
  </si>
  <si>
    <t>2210504 Advertising, Awareness and Publicity Campaigns</t>
  </si>
  <si>
    <t xml:space="preserve">2210802 Boards, Committees, Conferences and Seminars- </t>
  </si>
  <si>
    <t>County Budget and Economic Forum</t>
  </si>
  <si>
    <t>SUB -TOTAL</t>
  </si>
  <si>
    <t>Public Participation in the Planning Process-(CIDP,ADP,CFSP &amp;Budget Estimates)</t>
  </si>
  <si>
    <t>2210310 Field operational Allowance</t>
  </si>
  <si>
    <t>2210604 Hire of Transport</t>
  </si>
  <si>
    <t>2210606  Hire  of Equipment</t>
  </si>
  <si>
    <t>REVENUE MOBILIZATION</t>
  </si>
  <si>
    <t>Purchase of SIM cards for the office</t>
  </si>
  <si>
    <t>2220212 Maintenance of Communications Equipment</t>
  </si>
  <si>
    <t>Annual Technical Support for the Revenue Management System</t>
  </si>
  <si>
    <t>Automated Development Permitting System for the RMS</t>
  </si>
  <si>
    <t>IOT Lines upgrade from 500mb to 2GB</t>
  </si>
  <si>
    <t>Revenue Enforcement</t>
  </si>
  <si>
    <t>2210309  SBP Inspection allowance</t>
  </si>
  <si>
    <t>2210310  Field Operational Allowance</t>
  </si>
  <si>
    <t>3111002 Purchase of Computers, Printers and other IT Equipment POS Printers</t>
  </si>
  <si>
    <t>3111112 Upgrading of Revenue Management System</t>
  </si>
  <si>
    <t>2211310  Preparation of Valuation Roll</t>
  </si>
  <si>
    <t>3111100 Installation of stalls(booths) for revenue collection</t>
  </si>
  <si>
    <t>TOTAL EXPENDITURE FOR DIVISION</t>
  </si>
  <si>
    <t>ACCOUNTING  SERVICES</t>
  </si>
  <si>
    <t>2211306 Membership Fees, Dues and Subscriptions to Professional and Trade Bodies</t>
  </si>
  <si>
    <t>TOTAL  EXPENDITURE FOR DIVISION</t>
  </si>
  <si>
    <t>PROCUREMENT SERVICES</t>
  </si>
  <si>
    <t>2211101 General Office Supplies (papers, pencils, forms,</t>
  </si>
  <si>
    <t xml:space="preserve"> TOTAL</t>
  </si>
  <si>
    <t>INTERNAL AUDIT</t>
  </si>
  <si>
    <t>3111003 Purchase of Airconditioners, Fans and Heating Appliances</t>
  </si>
  <si>
    <t>TOTAL EXPENDITURE ON COMPENSATION TO EMPLOYEES</t>
  </si>
  <si>
    <t>TOTAL OPERATIONS AND MAINTENANCE FOR VOTE</t>
  </si>
  <si>
    <t>TOTAL RECURRENT EXPENDITURE FOR VOTE</t>
  </si>
  <si>
    <t>TOTAL DEVELOPMENT EXPENDITURE FOR VOTE</t>
  </si>
  <si>
    <t>VOTE3062: AGRICULTURE, LIVESTOCK AND FISHERIES</t>
  </si>
  <si>
    <t>ADMINISTRATION, PLANNING AND SUPPORT SERVICES</t>
  </si>
  <si>
    <t>2110199 Basic Salaries - Permanent - Others</t>
  </si>
  <si>
    <t>2210711 Tuition Fees</t>
  </si>
  <si>
    <t>2210802 Boards, Committees, Conferences and Seminars</t>
  </si>
  <si>
    <t>2211201 Refined Fuels and Lubricants for Transport</t>
  </si>
  <si>
    <t>2220000 Routine Maintenance</t>
  </si>
  <si>
    <t>3111000 Purchase of office furniture and general equipments</t>
  </si>
  <si>
    <t>3111002 Purchase of computers,Printers and other IT Equipments</t>
  </si>
  <si>
    <t>Recurrent Commitments</t>
  </si>
  <si>
    <t>Supply and delivery of stationery</t>
  </si>
  <si>
    <t>Supply and delivery of tyres</t>
  </si>
  <si>
    <t>Being insurance expenses</t>
  </si>
  <si>
    <t>Supply and delivery of tractor tyres 2022/2023</t>
  </si>
  <si>
    <t xml:space="preserve">Supply and delivery of tractor spares </t>
  </si>
  <si>
    <t>Supply and delivery of tractor batteries</t>
  </si>
  <si>
    <t>Catering expenses</t>
  </si>
  <si>
    <t>Seminar registration</t>
  </si>
  <si>
    <t>Fuel expenses</t>
  </si>
  <si>
    <t>Postal  box expenses</t>
  </si>
  <si>
    <t>Conference expenses-Nayna Galstar Limited</t>
  </si>
  <si>
    <t>Conference expenses</t>
  </si>
  <si>
    <t>Supply and delivery of tractor tyres 2023/2024</t>
  </si>
  <si>
    <t>TOTAL RECURRENT EXPENDITURE</t>
  </si>
  <si>
    <t>Development Expenditure Commitments</t>
  </si>
  <si>
    <t>Perimeter Wall Fencing Of Kinango Slaughter House</t>
  </si>
  <si>
    <t xml:space="preserve"> Agriculture Office Tiling </t>
  </si>
  <si>
    <t xml:space="preserve"> Purch. Of Certified Seeds -Promotion Of Food Crop-Maize</t>
  </si>
  <si>
    <t xml:space="preserve"> Establishment Of Apiaries In Dzombo Ward </t>
  </si>
  <si>
    <t xml:space="preserve"> Promotion Of Breeding Stock-Galla Bucks</t>
  </si>
  <si>
    <t xml:space="preserve"> Purchase Of Stunners(Four) </t>
  </si>
  <si>
    <t xml:space="preserve"> Equipping Of Kwale Slaughter House-Tsimba Golini Ward </t>
  </si>
  <si>
    <t xml:space="preserve"> Construction Of Mwangulu Slaughter House In Mwereni Ward </t>
  </si>
  <si>
    <t xml:space="preserve"> Construction of a dip at stamili in tsimba golini ward </t>
  </si>
  <si>
    <t xml:space="preserve"> Construction of a dip at mtsarani in mkongani ward </t>
  </si>
  <si>
    <t xml:space="preserve"> Construction of a dip at menza mwenye in dzombo ward </t>
  </si>
  <si>
    <t xml:space="preserve"> Construction of a dip at danjal in ndavaya ward </t>
  </si>
  <si>
    <t xml:space="preserve"> Constructionof a dip at chikuyu in kasemeni ward </t>
  </si>
  <si>
    <t xml:space="preserve"> Constructionof a dip at shirazi in ramisi ward </t>
  </si>
  <si>
    <t xml:space="preserve"> Construction of tsunza landing site in kinango ward </t>
  </si>
  <si>
    <t xml:space="preserve"> Construction Of Mwazaro Sea Weed Store In Pongwe Kikoneni Ward </t>
  </si>
  <si>
    <t xml:space="preserve"> Purchase Of Fishing Boats &amp;Accessories-Including Fish Finder &amp; Gps </t>
  </si>
  <si>
    <t xml:space="preserve"> Establishment &amp; Operalization Of Zero Grazing &amp;Poultry Units In Atc </t>
  </si>
  <si>
    <t xml:space="preserve"> Purchase Of Office Furniture And Fittings </t>
  </si>
  <si>
    <t xml:space="preserve"> Construction Of Kwale Slaughter House Perimeter Wall</t>
  </si>
  <si>
    <t xml:space="preserve"> Construction Of Livestock Market At Vibandani Kwa Bita In Mwereni Ward </t>
  </si>
  <si>
    <t>Rejhabilitation of Kilimangodo cattle dip in Mwereni ward</t>
  </si>
  <si>
    <t>National Agricultural Rural Growth Project (NARIGP)-Counterpart Funding</t>
  </si>
  <si>
    <t xml:space="preserve"> construction of a dip at danjal in ndavaya ward </t>
  </si>
  <si>
    <t xml:space="preserve"> Construction Of Tsunza Landing Site In Kinango Ward </t>
  </si>
  <si>
    <t xml:space="preserve"> Constructionof A Dip At Shirazi In Ramisi Ward </t>
  </si>
  <si>
    <t xml:space="preserve"> Construction Of A Dip At Wenzalambi In Puma Ward </t>
  </si>
  <si>
    <t xml:space="preserve"> Purchase Of Vaccines And Sera-Disease Control Repellant &amp; Acaricides)</t>
  </si>
  <si>
    <t>Power Connection Of Kwale Slaughter House-Phase Ii</t>
  </si>
  <si>
    <t>Development  Of   Land Scaping At Gazi -Kinondo Ward</t>
  </si>
  <si>
    <t>Construction of mgombezi cattle dip</t>
  </si>
  <si>
    <t>Supply, delivery and installation of irrigation materials for Bodo,Afya Bora, Chikwakwani,  Masimba, Kinga SHG, Mteza</t>
  </si>
  <si>
    <t>Supply, delivery and installation of irrigation materials for Nyalani, Mtaa and Nuru</t>
  </si>
  <si>
    <t>Supply, delivery and installation of irrigation materials for Mwakalanga and Mwaluvuno</t>
  </si>
  <si>
    <t xml:space="preserve"> Upscaling Of Burani Irrigation Scheme In Mkongani Ward </t>
  </si>
  <si>
    <t xml:space="preserve"> Construction Of Livestock Market At Meli Kubwa Mackinon Road Ward </t>
  </si>
  <si>
    <t xml:space="preserve"> Construction Of Livestock Market At Kalalani In Mwavumbo Ward </t>
  </si>
  <si>
    <t xml:space="preserve"> Rehabilitation Of Operational Cattle Dip At Mwabila In Mwavumbo Ward </t>
  </si>
  <si>
    <t xml:space="preserve"> Construction Of Sea Wall At Mkunguni Landing Site In Ramisi Ward </t>
  </si>
  <si>
    <t xml:space="preserve"> Rehabilitation Of Perimeter Wall And Gate At Ams Office Msambweni </t>
  </si>
  <si>
    <t xml:space="preserve"> Rehabilitation Of Msambweni Office Block </t>
  </si>
  <si>
    <t>Tractor Fuel Expenses</t>
  </si>
  <si>
    <t>Supply, delivery and installation of irrigation materials for shaurimoyo</t>
  </si>
  <si>
    <t>Supply, delivery and installation of irrigation materials for Bofu</t>
  </si>
  <si>
    <t xml:space="preserve"> Rehabilitation of operational cattle dip (Maji Moto in Kubo South )</t>
  </si>
  <si>
    <t>Supply, delivery and installation of irrigation materials for Dzihoeni</t>
  </si>
  <si>
    <t>TOTAL FOR DIVISION</t>
  </si>
  <si>
    <t>CROP DEVELOPMENT</t>
  </si>
  <si>
    <t>TOTALUSE OF GOODS AND SERVICES</t>
  </si>
  <si>
    <t>2640400 Other cash transfers Grants and subsidies-</t>
  </si>
  <si>
    <t xml:space="preserve">2640400 Other cash transfers Grants and subsidies-NAVCDP-National Agricultural Value Chain Development Project </t>
  </si>
  <si>
    <t>2640400 Other cash transfers Grants and subsidies-National Agricultural Value Chain Development Project-Counter part funding</t>
  </si>
  <si>
    <t>National Agricultural Value Chain Development Project (NAVCDP)-Surplus from Exchange rate variation</t>
  </si>
  <si>
    <t>2640400 Other cash transfers Grants and subsidies-Kenya Agricultural Business Development Project (KABDP)-Counterpart Funding</t>
  </si>
  <si>
    <t>3110500 Construction and civil work-</t>
  </si>
  <si>
    <t>3110505 Other Infrastructure and Civil Works- upscaling  of micro. irrigation.- Mwakalanga/mwaluvuno-phase II  in Mwereni ward</t>
  </si>
  <si>
    <t>3110506 Other Infrastructure and Civil Works- upscaling  of micro. irrigation.  Bofu in Kasemeni ward</t>
  </si>
  <si>
    <t>3110507 Other Infrastructure and Civil Works- upscaling  of micro. irrigation.  Burani  in Mkongani ward</t>
  </si>
  <si>
    <t>3110508 Other Infrastructure and Civil Works- upscaling  of micro. irrigation shauri moyo  in Samburu Chengoni ward</t>
  </si>
  <si>
    <t>3110509 Other Infrastructure and Civil Works- upscaling  of micro.( Nyalani, Mtaa Nuru)</t>
  </si>
  <si>
    <t>3110510 Other Infrastructure and Civil Works- fencing agricultural office</t>
  </si>
  <si>
    <t>TOTAL</t>
  </si>
  <si>
    <t>3111300 Purchase of Certified Seeds, Breeding Stock and Live Animals</t>
  </si>
  <si>
    <t>3111399 Purch. of Certified Seeds -provision of seedlings for cash crpos-all wards(mangoes,citrus,cashewnuts ,pawpaws banana suckers and coconut)</t>
  </si>
  <si>
    <t>LIVESTOCK PRODUCTION</t>
  </si>
  <si>
    <t>3110504 Other Infrastructure and Civil Works-</t>
  </si>
  <si>
    <t>3110504 Rehabilitation of County toilet-Agriculture and Livestock offices</t>
  </si>
  <si>
    <t>3110504 Other Infrastructure and Civil Works-Construction  of livestock market at Melikubwa-Phase II in Mackinon Road ward</t>
  </si>
  <si>
    <t>3110505 Other Infrastructure and Civil Works-Construction  of livestock market  Kalalani in Mwavumbo ward</t>
  </si>
  <si>
    <t>3110506 Other Infrastructure and Civil Works-Construction  of livestock market  Vibandani  kwa Bita-phase II in Mwreni ward</t>
  </si>
  <si>
    <t>3110504 Other Infrastructure and Civil Works-repair of holding pens at kinango and mwamgulu livestock market in kinango,mwereni wards</t>
  </si>
  <si>
    <t>VETERINARY SERVICES</t>
  </si>
  <si>
    <t>2211026 Vaccination programme-Vaccines and logistic support</t>
  </si>
  <si>
    <t>2211026 Purchase of Vaccines and Sera-vaccination programme(vaccines and provision and logistical support)</t>
  </si>
  <si>
    <t>2211026 Purchase of Vaccines and Sera-disease control repellant &amp; acaricides) except for Waa-Ng'ombeni ward</t>
  </si>
  <si>
    <t>2211026 Purchase of Vaccines and Sera-treatment drugs and logistic support except for Waa-Ng'ombeni ward</t>
  </si>
  <si>
    <t>2211026 Purchase of Vaccines and Sera-vaccination programme(vaccines and provision and logistical support) except for Waa-Ng'ombeni ward</t>
  </si>
  <si>
    <t>2211003 Purchase of Certified  Seed-up scaling  AI and synchronization all wards except for Waa-Ng'ombeni ward</t>
  </si>
  <si>
    <t>Construction  of  cattle dip in -Fumba moyo(Mwereni  ward )</t>
  </si>
  <si>
    <t>3110504 Rehabilitation of operational cattle dip(3 dips)-lukore - kubo south and silaloni - samburu chengoni ward</t>
  </si>
  <si>
    <t>3110504 Construction of Kwale Slaughter house perimeter wall Phase II</t>
  </si>
  <si>
    <t>FISHERIES DEVELOPMENT</t>
  </si>
  <si>
    <t>2220103 Maintenance Expenses - Boats and Ferries</t>
  </si>
  <si>
    <t>3110504 Up scaling of sea weed production in Pongwe-Kikoneni,Ramisi and Kinondo wards</t>
  </si>
  <si>
    <t>3110504 Construction of Tsunza landing site-phase II in Kinango ward</t>
  </si>
  <si>
    <t>3110505 Rehabilitation of Mkunguni phase II in Ramisi ward</t>
  </si>
  <si>
    <t>3110504 Development of Funzi landing site BMUphase II in Ramisi ward</t>
  </si>
  <si>
    <t>3110700 Purchase of Vehicles and Other Transport Equipment</t>
  </si>
  <si>
    <t>3110702 Purchase of Boats-Purchase of fishing boats and accessories- including fish finder fish display boxes and GPS(all BMUS) in kinodo,waa,tiwi,gombato,bongwe,ukunda,ramisi,pongwe and vanga wards)</t>
  </si>
  <si>
    <t>3110702 Purchase of Boats-Purchase of fishing boats and accessories- maintainance and overhaul of county rescue boat for mv pweza,Mv shimoni and mv tafi in shimoni and ukunda wards</t>
  </si>
  <si>
    <t>AGRICULTURAL MECHANIZATION SERVICES (AMS)</t>
  </si>
  <si>
    <t>2210203 Courier &amp; postal services</t>
  </si>
  <si>
    <t>2210999 Insurance costs-Other</t>
  </si>
  <si>
    <t>2211202 Refined Fuels and Lubricants for Production-Agricultural mechanization project at AMS Msambweni</t>
  </si>
  <si>
    <t>3110504 Other Infrastructure and Civil Works-Rehabilitation of msambweni office block</t>
  </si>
  <si>
    <t>3110706 Purchase of Tractors-complete overhaul of five tractors</t>
  </si>
  <si>
    <t>AGRICULTURAL TRAINING CENTRE (ATC)</t>
  </si>
  <si>
    <t xml:space="preserve">2210799 Training allowance </t>
  </si>
  <si>
    <t>TOTAL COMPENSATION TO EMPLOYEES</t>
  </si>
  <si>
    <t>TOTAL USE OF GOODS AND SERVICES</t>
  </si>
  <si>
    <t>TOTAL  RECURRENT EXPENDITURE FOR VOTE</t>
  </si>
  <si>
    <t>TOTAL BUDGET FOR VOTE</t>
  </si>
  <si>
    <t>VOTE3063: ENVIRONMENT AND NATURAL RESOURCES MANAGEMENT</t>
  </si>
  <si>
    <t>2210799 Training Expenses</t>
  </si>
  <si>
    <t>2211399 Other Operating Expenses - Oth</t>
  </si>
  <si>
    <t>2220205 Maintenance of buildings and stations</t>
  </si>
  <si>
    <t>3111001 Purchase of Office Furniture and fittings</t>
  </si>
  <si>
    <t>Recurrent  Commitments</t>
  </si>
  <si>
    <t>Travel costs</t>
  </si>
  <si>
    <t>Supply of office furniture</t>
  </si>
  <si>
    <t>Supply of computers and computer equipment</t>
  </si>
  <si>
    <t>Maintenance Expenses - Motor Vehicles</t>
  </si>
  <si>
    <t>Car hire services</t>
  </si>
  <si>
    <t xml:space="preserve"> Purchase of 4 motor cycles for foresters</t>
  </si>
  <si>
    <t>Supply of T-Shirts and other materials during national tree planting day</t>
  </si>
  <si>
    <t xml:space="preserve"> Boards Committees</t>
  </si>
  <si>
    <t>Maintenance of buildings and stations</t>
  </si>
  <si>
    <t>Boards Committees</t>
  </si>
  <si>
    <t>Supplies and Accessories for Computers and Printers</t>
  </si>
  <si>
    <t xml:space="preserve"> Catering Services</t>
  </si>
  <si>
    <t xml:space="preserve"> Maintenance Expenses - Motor Vehicles</t>
  </si>
  <si>
    <t>Advertising,and Publicity Campaigns</t>
  </si>
  <si>
    <t>Travel costs- Nozama Travel Solutions</t>
  </si>
  <si>
    <t>Motor vehicle insurance</t>
  </si>
  <si>
    <t>Catering Services- Reyka  Solutions Ltd</t>
  </si>
  <si>
    <t>Supply of office tonners</t>
  </si>
  <si>
    <t>Advertising,and Publicity Campaigns- The  Standard Group Ltd</t>
  </si>
  <si>
    <t>Catering Services- Tumel Enterprises</t>
  </si>
  <si>
    <t>Supply of office stationery</t>
  </si>
  <si>
    <t>Pending bills/commitments</t>
  </si>
  <si>
    <t>Acquisition of Land</t>
  </si>
  <si>
    <t>Proposed registration of 5No. Trading centres</t>
  </si>
  <si>
    <t>Planning of Kiteje Special Economic Zone Buffer Area Phase II</t>
  </si>
  <si>
    <t>Preparation of Diani Municipal Land use and zoning plan</t>
  </si>
  <si>
    <t>2211310 Contracted professional services</t>
  </si>
  <si>
    <t>2211311 - Development of energy centres</t>
  </si>
  <si>
    <t>Tree seedlings</t>
  </si>
  <si>
    <t>Kenya Informal Settlement Improvement Project  (KISIP I) Fund</t>
  </si>
  <si>
    <t>Climate  Change Fund</t>
  </si>
  <si>
    <t>NATURAL RESOURCE MANAGEMENT</t>
  </si>
  <si>
    <t>2210309 Field Allowance</t>
  </si>
  <si>
    <t>ENVIRONMENTAL PROTECTION MANAGEMENT</t>
  </si>
  <si>
    <t>2211320 Temporary Committees Expenses - CCU Operations</t>
  </si>
  <si>
    <t>S.P.3.2.Environmental Protection and Climate Change</t>
  </si>
  <si>
    <t>County Climate change fund (CCU Operations)</t>
  </si>
  <si>
    <t>County Climate change fund counterpart funding</t>
  </si>
  <si>
    <t>World Bank Loan for County Climate Resilient Investment  (CCRI) Grant</t>
  </si>
  <si>
    <t>Financing Locally Led Climate Smart Project (FlloCA)</t>
  </si>
  <si>
    <t>LAND USE PLANNING MANAGEMENT</t>
  </si>
  <si>
    <t>2210303 Daily subsistence allowance (survey and adjudication of Kuranze ranch)</t>
  </si>
  <si>
    <t>2210802 Boards, Committees, Conferences and Seminars (Lunga Lunga Survey)</t>
  </si>
  <si>
    <t>2220210 Maintenance of Computers, software, and Networks</t>
  </si>
  <si>
    <t>S.P. 5.2 Operationalization of satellite imagery</t>
  </si>
  <si>
    <t>2210205 Purchase of  Satellite Access Services</t>
  </si>
  <si>
    <t>World Bank Grant</t>
  </si>
  <si>
    <t>Kenya Urban Support  Program ( KUSP)- Urban Institutional Grant-UIG</t>
  </si>
  <si>
    <t>P 1 Strategic Land Banking</t>
  </si>
  <si>
    <t>3130101 Acquisition of Land</t>
  </si>
  <si>
    <t>P.4. Urban and Rural Planning and development</t>
  </si>
  <si>
    <t>2211310 - Topo survey and feasibility study for the proposed Construction of Mwachega storm water tunnel/drainage in Gombato /Bongwe ward</t>
  </si>
  <si>
    <t>S.P.4.2 Planning for towns, Urban Areas and Trading Centers</t>
  </si>
  <si>
    <t>2211310 Contracted professional services Special area development plan for Vanga</t>
  </si>
  <si>
    <t>2211310 Physical planning and survey of Samburu town in Samburu Chengoni ward</t>
  </si>
  <si>
    <t>2211310   Survey and adjudication of Mwangulu Urban center)</t>
  </si>
  <si>
    <t>2211310 Survey and adjudication of Mwanguda Trading  center in Dzombo ward</t>
  </si>
  <si>
    <t>2211310 Implementation of Ndavaya Medical Research Institute Development Plan</t>
  </si>
  <si>
    <t>2211329 Development of street naming, Housing and Land use policies</t>
  </si>
  <si>
    <t>P 4: Land Survey</t>
  </si>
  <si>
    <t xml:space="preserve">S.P.41. Land ajudication for tenure regularization </t>
  </si>
  <si>
    <t>2211310 Survey and adjudication of Vigurungani adjudication section in Puma ward</t>
  </si>
  <si>
    <t>2211310 Survey and adjudication of Mazola adjudication section in Puma ward</t>
  </si>
  <si>
    <t xml:space="preserve">2211310 Survey and adjudication of Samburu group ranch </t>
  </si>
  <si>
    <t>2211310 Survey and demarcation of Msulwa market in Kubo South ward</t>
  </si>
  <si>
    <t xml:space="preserve">S.P.5.2. Land Survey and Mapping </t>
  </si>
  <si>
    <t>2211310 Contracted professional services (Preparation of Public Land Registration)</t>
  </si>
  <si>
    <t>2211310 Subdivision of Mwereni Group Ranch Phase 3) 6,000 plots</t>
  </si>
  <si>
    <t>2211310 Completion of the Subdivision of Mwavumbo Group Ranch Phase 3</t>
  </si>
  <si>
    <t>World Bank Loan for Kenya Informal Settlement Improvement KISIP II</t>
  </si>
  <si>
    <t>Construction of Road/Footpaths &amp; Drainage systems works in Kombani settlement</t>
  </si>
  <si>
    <t>TOTAL DEVELOPMENT EXPENDITURE FOR DIVISION</t>
  </si>
  <si>
    <t>TOTAL COMPENSATION TO EMPOLYEES</t>
  </si>
  <si>
    <t>TOTAL RECURRENT  EXPENDITURE FOR THE VOTE</t>
  </si>
  <si>
    <t xml:space="preserve">TOTAL DEVELOPMENT EXPENDITURE FOR VOTE </t>
  </si>
  <si>
    <t>GRAND TOTAL EXPENDITURE FOR THE VOTE</t>
  </si>
  <si>
    <t>VOTE3064: CURATIVE HEALTH SERVICES</t>
  </si>
  <si>
    <t>2210106 Utilities, Supplies- Other (NHIF CLAIMS)</t>
  </si>
  <si>
    <t>2210304 Sundry Items (e.g. airport tax, taxis, etc…)</t>
  </si>
  <si>
    <t>2211001 Medical Drugs</t>
  </si>
  <si>
    <t>2211002 Dressings and Other Non-Pharmaceutical Medical Items</t>
  </si>
  <si>
    <t>2211008 Laboratory Materials, Supplies and Small Equipment</t>
  </si>
  <si>
    <t>2211019 Purchase of uniform for Patients</t>
  </si>
  <si>
    <t>2211016 Purchase of Uniforms and Clothing - Staff</t>
  </si>
  <si>
    <t>2211021 Purchase of Bedding and Linen</t>
  </si>
  <si>
    <t>2211026 Purchase of Vaccines and Sera</t>
  </si>
  <si>
    <t>2211027 Purchase of Medical records</t>
  </si>
  <si>
    <t>2211028 Purchase of X-Rays Supplies</t>
  </si>
  <si>
    <t>2211029 Purchase of Safety Gear</t>
  </si>
  <si>
    <t>2211031 Purchase of Specialized Material and vaccines</t>
  </si>
  <si>
    <t>2211204 Other Fuels (wood, charcoal, cooking gas etc…)</t>
  </si>
  <si>
    <t>2220105 Routine Maintenance - Vehicles</t>
  </si>
  <si>
    <t>2220203 Maintenance of Medical and Dental Equipment</t>
  </si>
  <si>
    <t>2220210 Maintenance of Computers, Software, and Networks</t>
  </si>
  <si>
    <t>3110900 Purchase of Household Furniture and Institutional Equipment</t>
  </si>
  <si>
    <t>3110902 Purchase of Household and Institutional Appliances</t>
  </si>
  <si>
    <t>3111100 Purchase of Specialised Plant, Equipment and Machinery</t>
  </si>
  <si>
    <t>3111101 Purchase of Medical and Dental Equipment</t>
  </si>
  <si>
    <t>Other Current Transfers-Conditional Grants</t>
  </si>
  <si>
    <t>United Nations Fund for Population Services</t>
  </si>
  <si>
    <t>ADMINISTRATION</t>
  </si>
  <si>
    <t>Provision of catering services</t>
  </si>
  <si>
    <t>Provision of taxi services</t>
  </si>
  <si>
    <t>Vehicle maintenance</t>
  </si>
  <si>
    <t>Air ticketing</t>
  </si>
  <si>
    <t>Supply and delivery of laptops</t>
  </si>
  <si>
    <t>Provision of insurance services</t>
  </si>
  <si>
    <t>Servicing of CT Scan machine msambweni</t>
  </si>
  <si>
    <t>Servicing of oxygen plant in  msambweni hospital</t>
  </si>
  <si>
    <t>Provision of medical drugs-Mission for essential drugs and supplies</t>
  </si>
  <si>
    <t>Provision of medical drugs -KEMSA</t>
  </si>
  <si>
    <t>Provision of conference services</t>
  </si>
  <si>
    <t>Payment for college fee  for  Dr. Ruwa KAZUNGU</t>
  </si>
  <si>
    <t>SAMBURU   HOSPITAL</t>
  </si>
  <si>
    <t>Supply &amp; Delivery of Dressings &amp; Nonpharmss</t>
  </si>
  <si>
    <t>Supply &amp; Delivery of Staff uniform material</t>
  </si>
  <si>
    <t>Supply &amp; Delivery of Office Supplies</t>
  </si>
  <si>
    <t>Supply &amp; Delivery of Dressings &amp; Nonpharms</t>
  </si>
  <si>
    <t>Supply &amp; Delivery of Maintenance of Laboratory Machines</t>
  </si>
  <si>
    <t>Supply &amp; Delivery of Medical Items</t>
  </si>
  <si>
    <t>Supply &amp; Delivery of Sanitary Items</t>
  </si>
  <si>
    <t>Supply &amp; Delivery of other fuel</t>
  </si>
  <si>
    <t>Supply &amp; Delivery of Office Furniture</t>
  </si>
  <si>
    <t>Supply &amp; Delivery of Radiology Supplies</t>
  </si>
  <si>
    <t>Supply &amp; Delivery of laboratory reagents</t>
  </si>
  <si>
    <t>Supply &amp; Delivery of disludging services</t>
  </si>
  <si>
    <t>Supply &amp; Delivery of maintenance of motor vehicle services</t>
  </si>
  <si>
    <t>Supply &amp; Delivery of April 2024 foodstuffs</t>
  </si>
  <si>
    <t>Supply &amp; Delivery of May 2024 foodstuffs</t>
  </si>
  <si>
    <t>Supply &amp; Delivery of June 2024 foodstuffs</t>
  </si>
  <si>
    <t>Supply &amp; Delivery of Office Stationery</t>
  </si>
  <si>
    <t>Supply &amp; Delivery of Dressings &amp; Non-pharmaceuticals</t>
  </si>
  <si>
    <t>Supply &amp; Delivery of Foodstuffs for March 2024( Balance)</t>
  </si>
  <si>
    <t>Supply &amp; Delivery of Non pharma</t>
  </si>
  <si>
    <t>MSAMBWENI HOSPITAL</t>
  </si>
  <si>
    <t>Supply and delivery of hospital patient files</t>
  </si>
  <si>
    <t>Supply and delivery of fumigation items</t>
  </si>
  <si>
    <t>Provision of outside catering services</t>
  </si>
  <si>
    <t>Supply, install, testing of air conditioner, ceiling fans</t>
  </si>
  <si>
    <t>Supply and delivery of Msambweni staff uniforms</t>
  </si>
  <si>
    <t>Repairs of computers and printers</t>
  </si>
  <si>
    <t>Supply and delivery of icu non pharms</t>
  </si>
  <si>
    <t>Supply and delivery of stationeries</t>
  </si>
  <si>
    <t>Supply and delivery of fumigation chemicals</t>
  </si>
  <si>
    <t>Supply and delivery of printer, computers and laptop</t>
  </si>
  <si>
    <t>Supply and delivery of sanitation items</t>
  </si>
  <si>
    <t>Supply and delivery of food and ratios</t>
  </si>
  <si>
    <t>Supply and delivery of households appliances</t>
  </si>
  <si>
    <t>Supply and delivery of plumbing and electrical  items</t>
  </si>
  <si>
    <t>Renovations  at Msambweni Hospital</t>
  </si>
  <si>
    <t>Servicing of hospital laundry machine</t>
  </si>
  <si>
    <t>Supply and delivery of patient uniforms</t>
  </si>
  <si>
    <t>Supply and delivery of x-ray films</t>
  </si>
  <si>
    <t>Supply and delivery of patient files</t>
  </si>
  <si>
    <t>Supply and delivery of accessories to restore air conditioner power in pharmacy</t>
  </si>
  <si>
    <t>Supply and delivery of Non pharmaceuticals</t>
  </si>
  <si>
    <t>Repair services for Incenerator at Msambweni Hospital</t>
  </si>
  <si>
    <t>Supply, deliver, Install and testing of comsumables and accessories in ICE and Thearter</t>
  </si>
  <si>
    <t>Supply and delivery of sanitary items</t>
  </si>
  <si>
    <t>KWALE HOSPITAL</t>
  </si>
  <si>
    <t>PAYMENT FOR SUPPLY &amp;DELIVERY OF ELECTRICAL ITEMS</t>
  </si>
  <si>
    <t>PAYMENT FOR SUPPLY OF STATIONERY ITEMS</t>
  </si>
  <si>
    <t>PAYMENT FOR SUPPLY OF TONNERS</t>
  </si>
  <si>
    <t>PAYMENT FOR SUPPLY OF DRESSINGS AND NON-PHARMS</t>
  </si>
  <si>
    <t>PAYMENT FOR SUPPLY OF STATIONERY ITEMS AND TONNERS</t>
  </si>
  <si>
    <t>PAYMENT FOR SUPPLY OF FOOD AND RATION</t>
  </si>
  <si>
    <t>PAYMENT FOR THE SUPPLY OF SANITARY ITEMS</t>
  </si>
  <si>
    <t>PAYMENT FOR SUPPLY &amp;DELIVERY OF HARDWARE MATERIALS</t>
  </si>
  <si>
    <t>PAYMENT FOR MAINTENANCE OF NON-RESIDENTIAL BUILDINGS</t>
  </si>
  <si>
    <t>PAYMENT FOR ACCESSORIES FOR COMPUTER AND PRINTERS</t>
  </si>
  <si>
    <t>PAYMENT FOR SUPPLY OF SANITARY ITEMS</t>
  </si>
  <si>
    <t>PAYMENT FOR SUPPLY OF ITEMS MAINTENANCE OF STAND</t>
  </si>
  <si>
    <t>PAYMENT FOR SUPPLY AND DELIVERY OF ITEMS FOR MAINTENANCE OF BUILDINGS</t>
  </si>
  <si>
    <t>PAYMENT FOR DRESSINGS AND NON-PHARMACEUTICALS</t>
  </si>
  <si>
    <t>PAYMENT FOR COMPUTER ACCESSORIES AND ELECTRIC ITEMS</t>
  </si>
  <si>
    <t>PAYMENT FOR SUPPLY  OF MIKA MULTI-FOOD PROCESSOR, LOWN MOWER AND FREEZER</t>
  </si>
  <si>
    <t>PAYMENT OR SUPPLY AND DELIVERY OF NON- PHARMACEUTICAL ITEMS.</t>
  </si>
  <si>
    <t>PAYMENT FOR SUPPLY OF HARDWARE ITEMS</t>
  </si>
  <si>
    <t>PAYMENT FOR SUPPLY OF HOSPITAL FILES</t>
  </si>
  <si>
    <t>PAYMENT FOR CATERING SERVICES</t>
  </si>
  <si>
    <t>PAYMENT FOR SUPPLY OF STATIONERY ITEMS AND COST OF PUBLISHING AND PRINTING SERVICES</t>
  </si>
  <si>
    <t>PAYMENT FOR SUPPLY OF NON-PHARMACEUTICAL ITEMS</t>
  </si>
  <si>
    <t>PAYMENT FOR SUPPLY OF PRINTING PAPERS</t>
  </si>
  <si>
    <t>PAYMENT FOR PRINTING AND BINDING OFINPATIENT FILES</t>
  </si>
  <si>
    <t>PAYMENT FOR SUPPLY OF CHALASION SET</t>
  </si>
  <si>
    <t>PAYM ENT FOR SUPPLY OF TONNERS , KEYBOARD AND MOUSE</t>
  </si>
  <si>
    <t>PAYMENT FOR SUPPLY AND DELIVERY OF PHARMACEUTICAL ITEMS</t>
  </si>
  <si>
    <t>PAYMENT FOR MAINTENANCE OF NON-RESIDENTIAL BUILDINGS.</t>
  </si>
  <si>
    <t>PAYMENT FOR SANITARY ITEMS AND PURCHASE OF RECHARGABLE BATTERIES</t>
  </si>
  <si>
    <t>PAYMENT FOR SUPPLY OF HP INTEL LAPTOP</t>
  </si>
  <si>
    <t>PAYMENT FOR SUPPLY OF ITEMS FOR PLUMBING WORK FOR NON-RESIDENTIAL BUILDINGS</t>
  </si>
  <si>
    <t>PAYMENT FOR SHIELD UPS T34OX1 CONTROL BOARD</t>
  </si>
  <si>
    <t>PAYMENT FOR SUPPLY AND DELIVERY OF FOOD AND RATION</t>
  </si>
  <si>
    <t>PAYMENT FOR SUPPLY OF FRESH WATER BOOZERS</t>
  </si>
  <si>
    <t>PAYMENT FOR ONCOLOGY SERVICES</t>
  </si>
  <si>
    <t>PAYMENT FOR SERVIVE OF LABORATORY MACHINE AT MKONGANI CENTRE</t>
  </si>
  <si>
    <t>PAYMENT FOR SUPPLY IF NON-PHARMACEUTICAL ITEMS</t>
  </si>
  <si>
    <t>PAYMENT FOR SUPPLY OF WATER</t>
  </si>
  <si>
    <t>Purchase of stationery items</t>
  </si>
  <si>
    <t>PAYMENT FOR PRINTING AND BINDING OF MATERNITY FILES</t>
  </si>
  <si>
    <t>PAYMENT FOR MAINTENANCE  OF STANDBY GENERATOR</t>
  </si>
  <si>
    <t>PAYMENT FOR TONNERS SUPPLY</t>
  </si>
  <si>
    <t>PAYMENT FOR SUPPLY OF THERMOS FLASKS</t>
  </si>
  <si>
    <t>PAYMENT FOR TWO HP LASERJET PRO 428 FDW PRINTERS</t>
  </si>
  <si>
    <t>PAYMENT FOR PURCHASE OF HOSPITAL FILES</t>
  </si>
  <si>
    <t>PAYMENT FOR SUPPLY AND DELIVERY OF BP MACHINES , BOOSTER PUMPS AND  CABLE</t>
  </si>
  <si>
    <t>KINANGO  HOSPITAL</t>
  </si>
  <si>
    <t>Purchase of House hold items</t>
  </si>
  <si>
    <t>Purchase of Horse pipes</t>
  </si>
  <si>
    <t>Supply and delivery of Laboratory items</t>
  </si>
  <si>
    <t>Supply and delivery ofBrush cutter and lawnmower line</t>
  </si>
  <si>
    <t>Insulation tapes,Floodlight and other electrical items</t>
  </si>
  <si>
    <t>Supply and delivery ofInno-mero int</t>
  </si>
  <si>
    <t>Supply and delivery of IDP soap</t>
  </si>
  <si>
    <t>Supply and delivery of Tri-circles,sockets,trimmerline</t>
  </si>
  <si>
    <t>Supply and delivery of medical items</t>
  </si>
  <si>
    <t>Supply and delivery of Handwashing canisted</t>
  </si>
  <si>
    <t>Supply and delivery of Pegler lockable</t>
  </si>
  <si>
    <t>Supply and delivery of IDP Soap</t>
  </si>
  <si>
    <t>Servising of Airconditions</t>
  </si>
  <si>
    <t>Supply and delivery of formalyne</t>
  </si>
  <si>
    <t>Supply and delivery of Brush cutter and lawnmower line</t>
  </si>
  <si>
    <t>Supply of charcoal march 2024</t>
  </si>
  <si>
    <t>supply of charcoal april 2024</t>
  </si>
  <si>
    <t>Supply of charcoal December 2023</t>
  </si>
  <si>
    <t>Supply of food stuff march 2024</t>
  </si>
  <si>
    <t>Supply and delivery of Hospital Tonners</t>
  </si>
  <si>
    <t>Supply and delivery of Non-Pharms</t>
  </si>
  <si>
    <t>Supply and delivery of food stuff april 2024</t>
  </si>
  <si>
    <t>Supply and delivery of food stuffs may 2024</t>
  </si>
  <si>
    <t>Printing of maternity,paediatic and inpatient files</t>
  </si>
  <si>
    <t>Supply and delivery of medical Equipments</t>
  </si>
  <si>
    <t>Supply and delivery of BP battries</t>
  </si>
  <si>
    <t>supply and delivery of maintenance items</t>
  </si>
  <si>
    <t>Supply and delivery of food stuffs for June 2024</t>
  </si>
  <si>
    <t>Supply and delivery of coppier machine</t>
  </si>
  <si>
    <t>Supply and delivery of  general supplies</t>
  </si>
  <si>
    <t>Supply and delivery of umblical cord clamps</t>
  </si>
  <si>
    <t>Supply and delivery of wirefoods and charcoal for may 2024</t>
  </si>
  <si>
    <t>Supply and delivery of wirefoods and charcoal for June  2024</t>
  </si>
  <si>
    <t>Supply and delivery of patients uniforms</t>
  </si>
  <si>
    <t>Supply and delivery of IDP soap,Breast pump feeds</t>
  </si>
  <si>
    <t>Supply and delivery of Machine Tonner</t>
  </si>
  <si>
    <t>Supply and delivery of surgical items</t>
  </si>
  <si>
    <t>Supply and delivery of machine tonners</t>
  </si>
  <si>
    <t>supply and delivery of food suppliments</t>
  </si>
  <si>
    <t>Supply and delivery of BP Machine</t>
  </si>
  <si>
    <t xml:space="preserve">LUNGALUNGA HOSPITAL </t>
  </si>
  <si>
    <t>Supply &amp; Delivery of Disludging  services done in the month of July 2023</t>
  </si>
  <si>
    <t>Supply &amp; Delivery of Disludging  services done in the month of October 2023</t>
  </si>
  <si>
    <t>Supply and Delivery of General Office supplies for the facility in the month of October 2023</t>
  </si>
  <si>
    <t>Supply &amp; Delivery of renovation materials to the Records Filing Area and shelving of the same</t>
  </si>
  <si>
    <t>Supply &amp; Delivery of Laryngoscope for Theatre,tonners for TASKALFA Printer and Anti-virus</t>
  </si>
  <si>
    <t>Supply &amp; Delivery of General Office supplies supplied in the facility in the month of October 2023</t>
  </si>
  <si>
    <t>Supply &amp; Delivery of KYOCERA 3510i Taskalfa Printer and tonners</t>
  </si>
  <si>
    <t>Payment for Renovation of the facility burning chamber .</t>
  </si>
  <si>
    <t>Supply &amp; Delivery of household items for the facility kitchen</t>
  </si>
  <si>
    <t>Supply &amp; Delivery of lunches during Board and HMT Meetings in the facility</t>
  </si>
  <si>
    <t>Supply &amp; Delivery of Exhauster services to the facility</t>
  </si>
  <si>
    <t>Supply &amp; Delivery of Non Pharmaceutical items in the facility</t>
  </si>
  <si>
    <t>Supply &amp; Delivery of General Office supplies supplied in the facility in the month of July  2023</t>
  </si>
  <si>
    <t>Supply &amp; Delivery of Food and Rations for the months of May and June 2024</t>
  </si>
  <si>
    <t>TOTAL RECUREENT FOR THE DIVISION</t>
  </si>
  <si>
    <t>Pending Bills and Commitments</t>
  </si>
  <si>
    <t>Construction of lab at Waa Dispensary</t>
  </si>
  <si>
    <t>Construction of a ward at Mwangulu dispensary</t>
  </si>
  <si>
    <t>Construction of water tower at Mkongani dispensary</t>
  </si>
  <si>
    <t>Completion of X-ray block at Mnyenzeni</t>
  </si>
  <si>
    <t>Construction and completion of a ward at Taru dispensary</t>
  </si>
  <si>
    <t>Completion of twin staff house at Mbuluni</t>
  </si>
  <si>
    <t>Proposed renovation of Kilolapwa Dispensary</t>
  </si>
  <si>
    <t>Rehabilitation of Mkwakwani dispensary</t>
  </si>
  <si>
    <t>Construction and completion of Mnyenzeni theatre</t>
  </si>
  <si>
    <t>Completion of walkways and biodigester at Lungalunga Hospital</t>
  </si>
  <si>
    <t>Completion of Magwasheni OPD</t>
  </si>
  <si>
    <t>Completion of X ray block at Kikoneni</t>
  </si>
  <si>
    <t>Supply of laparascopy tower and urology accessories for Msambweni Hospital</t>
  </si>
  <si>
    <t>Construction of ICU and renal unit at Kinango Hospital</t>
  </si>
  <si>
    <t>Purchase of generator for Lungalunga hospital</t>
  </si>
  <si>
    <t>Construction of a dispensary at Magwasheni-Kubo South</t>
  </si>
  <si>
    <t>Rehabilitation of Mazumalume staff houses in Tsimba/Golini Ward</t>
  </si>
  <si>
    <t>Construction of twin staff house at Mbuluni dispensary in Ndavaya ward</t>
  </si>
  <si>
    <t>Rehabilitation of Kilolapwa dispensary</t>
  </si>
  <si>
    <t>Construction of Mwazaro dispensary in Pongwe Kikoneni Ward</t>
  </si>
  <si>
    <t xml:space="preserve">Rehabilitation and equipping of  a laboratory at Mwabila dispensary in Mwavumbo </t>
  </si>
  <si>
    <t>Construction of a dispensary at Kazamoyo in Samburu Chengoni  Ward</t>
  </si>
  <si>
    <t>Construction of a theatre block at Mnyenzeni health centre in Kasemeni ward</t>
  </si>
  <si>
    <t>Construction of an X - ray block at Mnyenzeni Health Centre</t>
  </si>
  <si>
    <t>Rehabilitation of Maternity Wing and outpatient block at Vanga Dispensary in Vanga</t>
  </si>
  <si>
    <t>Construction of a toilet  at Waa Dispensary in Waa-Ng’ombeni ward</t>
  </si>
  <si>
    <t>Construction of maternity wing at Mchinjirini dispensary  in Ramisi ward</t>
  </si>
  <si>
    <t>Construction of the OPD block at Waa dispensary in Waa-Ng’ombeni</t>
  </si>
  <si>
    <t>Installation of a water tower  at Mkongani Health Centre</t>
  </si>
  <si>
    <t>Construction of a general ward  ward at Taru Dispensary in Mackinnon Ward</t>
  </si>
  <si>
    <t>Constrution of Bonje Dispensary</t>
  </si>
  <si>
    <t>Construction of Maternity wing at Ngathini in Vanga Ward</t>
  </si>
  <si>
    <t>Construction of Mtsunga Staff House</t>
  </si>
  <si>
    <t>Rehabilitation of  the old ward at Kwale Hospital</t>
  </si>
  <si>
    <t>Completion of Mtumwa twin staff house in Mwereni ward</t>
  </si>
  <si>
    <t>Construction of burning chamber for Lunalunga hospital</t>
  </si>
  <si>
    <t>Equipping of a Ward at Mkongani Health center in Mkongani Ward</t>
  </si>
  <si>
    <t>Rehabilitationof Mkwakwani dispensary</t>
  </si>
  <si>
    <t xml:space="preserve">Construction and equipping of a laboratory at Waa dispensary in Waa-Ng'ombeni </t>
  </si>
  <si>
    <t>Drilling of a borehole and placenta pit at Gazi dispensary in Kinondo Ward</t>
  </si>
  <si>
    <t>Construction of  a dispensary at Mwamose in Vanga ward</t>
  </si>
  <si>
    <t>Construction of a Modern out Patient Block at Samburu Hospital Phase I</t>
  </si>
  <si>
    <t>Construction of a mortuary at Lunga Lunga Sub County hospital in Vanga ward</t>
  </si>
  <si>
    <t>TOTAL  EXPENDITURE FOR   THE DIVISION</t>
  </si>
  <si>
    <t>2110202 Casual Labour-Others-</t>
  </si>
  <si>
    <t xml:space="preserve">2211004 Fungicides, </t>
  </si>
  <si>
    <t>2211005 Chemicals and Industrial Gases</t>
  </si>
  <si>
    <t>2211015 Food and Rations</t>
  </si>
  <si>
    <t>2211306 Membership fees,dues and subscription to proffesional and trade bodies</t>
  </si>
  <si>
    <t>2220201 Maintenance  Equipment (including generators)</t>
  </si>
  <si>
    <t>3110300 Refurbishment of Buildings</t>
  </si>
  <si>
    <t>3110302 Refurbishment of Non-Residential Buildings</t>
  </si>
  <si>
    <t>Roofing of the Maternal Child Health Building at the County Referral hospital</t>
  </si>
  <si>
    <t>Face-lifting of County Referral Hospital Msambweni</t>
  </si>
  <si>
    <t>Refurbishment of Intercom in Msambweni County Referral Hospital</t>
  </si>
  <si>
    <t>3112299 Purchase of Specialized Equipment</t>
  </si>
  <si>
    <t>Supply and  delivery of Patient Monitors ( OPD, Male, Female, Pediatric, Mat ward and New Born Unit ) at Msambweni hospital</t>
  </si>
  <si>
    <t>Supply and delivery  of a craniotomy kit with electric drill 5pcs at Msambweni hospital</t>
  </si>
  <si>
    <t>Supply and delivery of VP Shant set at Msambweni hospital</t>
  </si>
  <si>
    <t>Supply and delivery of Theracotomy set with Vascular lamps at Msambweni hospital</t>
  </si>
  <si>
    <t>Supply and delivery of anaesthetic machine for Msambweni hospital</t>
  </si>
  <si>
    <t>Supply and installation of teleradiology/telemedicine  technology in Msambweni Hospital ( 1No)</t>
  </si>
  <si>
    <t>Supply,delivery and installation of X-ray machine for Msambweni Referral Hospital</t>
  </si>
  <si>
    <t>Supply,delivery and installation of dialysis machine for Msambweni Referral Hospital</t>
  </si>
  <si>
    <t>KINANGO HOSPITAL</t>
  </si>
  <si>
    <t>2211306 Membership fees,dues and subscription to professional and trade bodies</t>
  </si>
  <si>
    <t>Repair of the Oxygen plant and piping between the pediatric, and the theatre departments at Kinango hospital</t>
  </si>
  <si>
    <t>Purchase of 40 hospital beds with mattresses</t>
  </si>
  <si>
    <t>Repair of maternity ward, Repair of leaking roofs and defective floors (female ward,radiology,MCH, kitchen, nursing station, outpatient ) at Kinango hospital</t>
  </si>
  <si>
    <t>Purchase of 2 maternity delivery beds for Kinango Hospital  and infant resucitare</t>
  </si>
  <si>
    <t>Supply and installation of teleradiology/telemedicine  technology in Kinango Hospital ( 1No)</t>
  </si>
  <si>
    <t>Installation of solar system at Kinango hospital</t>
  </si>
  <si>
    <t>Suply,delivery and installation of X-ray  machine for Kinango Hospital</t>
  </si>
  <si>
    <t>3110200 Construction of Buildings</t>
  </si>
  <si>
    <t>3110202Non-Residential Buildings (offices, schools, hospitals, etc..)</t>
  </si>
  <si>
    <t>Construction and equipping of ICU (Intensive Care Unit) and Renal 2nd phase at Kinango hospital</t>
  </si>
  <si>
    <t>Purchase of baby incubators for the hospitals including Kinango,Samburu,Kwale and Lungalunga</t>
  </si>
  <si>
    <t>TOTAL EXPENDITURE  FOR  DIVISION</t>
  </si>
  <si>
    <t>Repairing of the leaking roof at the OPD and MCH in Kwale Hospital</t>
  </si>
  <si>
    <t>Construction of placenta pit in Kwale Hospital</t>
  </si>
  <si>
    <t>3110700 Purchase of  Vehicles and other Transport Equipment</t>
  </si>
  <si>
    <t>Purchase of new Ambulance  for Kwale Hospital</t>
  </si>
  <si>
    <t>Supply and delivery of Patient Monitors in Kwale Hospital- ( OPD, Male, Female, Pediatric, Mat ward )</t>
  </si>
  <si>
    <t>Purchase of  4 theatre airconditioners for  Kwale Hospital</t>
  </si>
  <si>
    <t>TOTAL  DEVELOPMENT EXPENDITURE</t>
  </si>
  <si>
    <t>LUNGA LUNGA HOSPITAL</t>
  </si>
  <si>
    <t>Supply and delivery of Modern Ultrasound machine/echocardiogram at Lunga Lunga hospital</t>
  </si>
  <si>
    <t>Supply, delivery and installation of  of X-ray machine at Lunga Lunga hospital</t>
  </si>
  <si>
    <t>Purchase and installation of 3 Phase armourd mortuary cable at Lunga Lunga Hospital</t>
  </si>
  <si>
    <t>Installation of solar system at Lunga Lunga hospital</t>
  </si>
  <si>
    <t>Construction and Equipping of Laundry building at Lunga Lunga Hospital</t>
  </si>
  <si>
    <t>Construction and commissioning   of additional wards (pediatric ward) at Lunga Lunga hospital</t>
  </si>
  <si>
    <t>Replacement of a transformer for Lunga Lunga hospital</t>
  </si>
  <si>
    <t>SAMBURU HOSPITAL</t>
  </si>
  <si>
    <t>Installation of the existing generator  at Samburu Hospital</t>
  </si>
  <si>
    <t>Equipping of 2nd theatre  for Samburu Hospital</t>
  </si>
  <si>
    <t>Construction of underground 300 cubic meteres water storage tank</t>
  </si>
  <si>
    <t>Purchase of X-ray machine accessories(X-ray printer,Digital radiography detector and X-ray system</t>
  </si>
  <si>
    <t>Installation of solar system at Samburu hospital</t>
  </si>
  <si>
    <t>Construction OPD (out patient department) phase 2 for Samburu Hospital</t>
  </si>
  <si>
    <t>Construction of a burning Chamber at Samburu Hospital</t>
  </si>
  <si>
    <t>HEALTH CENTRES</t>
  </si>
  <si>
    <t>KIKONENI HEALTH CENTRE</t>
  </si>
  <si>
    <t>2210300 Domestic Travel and Subsistence, and Other Transport</t>
  </si>
  <si>
    <t>2211304 Medical Expenses</t>
  </si>
  <si>
    <t>2211305 Contracted Guards and Cleaning Services</t>
  </si>
  <si>
    <t>3111003 Purchase of Air conditioners, Fans and Heating Appliances</t>
  </si>
  <si>
    <t>RECURRENT BUDGET</t>
  </si>
  <si>
    <t>DEVELOMENT EXPENDITURE</t>
  </si>
  <si>
    <t>Supply,delivery and installation of X-ray machine for Kikoneni Health Centre</t>
  </si>
  <si>
    <t>TOTAL  EXPENDITURE</t>
  </si>
  <si>
    <t>MKONGANI</t>
  </si>
  <si>
    <t>Constructionn of second ward at Mkongani Health centre in Mkongani ward</t>
  </si>
  <si>
    <t>Constructionn of  X -RAY block at Mkongani Health centre in Mkongani ward</t>
  </si>
  <si>
    <t>TOTAL DEVELOPMENT</t>
  </si>
  <si>
    <t>TOTAL EXPENDITURE</t>
  </si>
  <si>
    <t>MNYENZENI</t>
  </si>
  <si>
    <t xml:space="preserve"> TOTAL RECURRENT EXPENDITURE</t>
  </si>
  <si>
    <t>Purchase of an ambulance for Mnyenzeni Health Centre in Kasemeni ward</t>
  </si>
  <si>
    <t>Purchase and installation of X-ray machine for Mnyenzeni Health Centre</t>
  </si>
  <si>
    <t>TOTAL EXPENDITURE ON COMPENSATION OF EMPLOYEES</t>
  </si>
  <si>
    <t>TOTAL EXPENDITURE ON USE OF GOODS AND SERVICES</t>
  </si>
  <si>
    <t xml:space="preserve">VOTE3065: COUNTY ASSEMBLY OF KWALE </t>
  </si>
  <si>
    <t>ADMINISTRATION. PLANNING AND SUPPORT SERVICES</t>
  </si>
  <si>
    <t xml:space="preserve"> 2100000 COMPENSATION OF EMPLOYEES </t>
  </si>
  <si>
    <t xml:space="preserve">2110100 Basic Salaries - Permanent Employee </t>
  </si>
  <si>
    <t>2110116 Basic Salaries - County Assembly Service</t>
  </si>
  <si>
    <t xml:space="preserve"> 2110100 BASIC WAGES SALARIES – PERMANENT EMPLOYEES</t>
  </si>
  <si>
    <t xml:space="preserve">2110200 Basic Wages - Temporary Employee </t>
  </si>
  <si>
    <t>2110299 Basic Wages - Temporary -Other</t>
  </si>
  <si>
    <t xml:space="preserve"> 2110200 BASIC WAGES – TEMPORARY EMPLOYEES</t>
  </si>
  <si>
    <t xml:space="preserve">2110300 Personal Allowance - Paid as Part of Salary </t>
  </si>
  <si>
    <t>2110301 - House Allowance</t>
  </si>
  <si>
    <t>2110303 - Acting Allowance</t>
  </si>
  <si>
    <t>2110312 - Responsibility Allowances</t>
  </si>
  <si>
    <t>2110314 - Transport Allowance</t>
  </si>
  <si>
    <t>2110318 - Non Practising allowance</t>
  </si>
  <si>
    <t>2110320 - Leave Allowance</t>
  </si>
  <si>
    <t>2110325 - Car Maintenance Allowance</t>
  </si>
  <si>
    <t>2110399 - Personal Allowance Paid - Oth</t>
  </si>
  <si>
    <t xml:space="preserve"> 2110300 PERSONAL ALLOWANCE – PAID AS PART OF SALARY</t>
  </si>
  <si>
    <t>2110400 Personal Allowances paid as reimbursements</t>
  </si>
  <si>
    <t>2110405 Telephone Allowance</t>
  </si>
  <si>
    <t xml:space="preserve"> 2110400 PERSONAL ALLOWANCES PAID AS REIMBURSEMENTS</t>
  </si>
  <si>
    <t xml:space="preserve"> 2110500 Personal Allowances provided in Kind </t>
  </si>
  <si>
    <t>2110501 Payment of Duty (Civil Servants)</t>
  </si>
  <si>
    <t>2110500 PERSONAL ALLOWANCES PROVIDED IN KIND</t>
  </si>
  <si>
    <t xml:space="preserve">2120100 Employer Contributions to Compulsory National Social Security Schemes </t>
  </si>
  <si>
    <t xml:space="preserve">2120101 Employer Contributions to National Social Security Fund </t>
  </si>
  <si>
    <t xml:space="preserve">2120103 Employer Contribution to Staff Pensions Scheme </t>
  </si>
  <si>
    <t xml:space="preserve"> 2200000 USE OF GOODS AND SERVICES </t>
  </si>
  <si>
    <t xml:space="preserve">2210100 Utilities Supplies and Services </t>
  </si>
  <si>
    <t>2210202 Internet Connections</t>
  </si>
  <si>
    <t>2210399 Domestic Travel and Subs. - Others</t>
  </si>
  <si>
    <t xml:space="preserve"> SUB TOTAL </t>
  </si>
  <si>
    <t xml:space="preserve">2210500 Printing , Advertising and Information Supplies and Services </t>
  </si>
  <si>
    <t>2210602 Payment of Rents and Rates - Speaker Residential House</t>
  </si>
  <si>
    <t>2210603 Rents and Rates - Non-Residential- (Ward Offices)</t>
  </si>
  <si>
    <t>2210799 Training Expenses - Other (Bu</t>
  </si>
  <si>
    <t xml:space="preserve">2210801 Catering Services (receptions), Accommodation, Gifts, Food and Drinks </t>
  </si>
  <si>
    <t>2210901 Group Personal Insurance</t>
  </si>
  <si>
    <t>2210910 Medical Insurance</t>
  </si>
  <si>
    <t>2210999 Insurance Costs - Other (Budge</t>
  </si>
  <si>
    <t>2211000 Specialized Materials and Supplies</t>
  </si>
  <si>
    <t>2211016 Purchase of uniform and clothing - staff</t>
  </si>
  <si>
    <t>2211031 Specialized Materials</t>
  </si>
  <si>
    <t>2211199 Office and General Supplies</t>
  </si>
  <si>
    <t>2211310 Contracted Professional Services</t>
  </si>
  <si>
    <t xml:space="preserve">2211313 Security Operations </t>
  </si>
  <si>
    <t xml:space="preserve">2211399 Other Operating Expenses - Oth </t>
  </si>
  <si>
    <t xml:space="preserve">2220100 Routine Maintenance - Vehicles and Other Transport Equipment </t>
  </si>
  <si>
    <t xml:space="preserve">2220101 Maintenance Expenses - Motor Vehicles </t>
  </si>
  <si>
    <t xml:space="preserve">2220200 Routine Maintenance - Other Assets </t>
  </si>
  <si>
    <t>2220204 Maintenance of Buildings and Stations --Residential</t>
  </si>
  <si>
    <t xml:space="preserve">2220205 Maintenance of Buildings and Stations -- Non-Residential </t>
  </si>
  <si>
    <t xml:space="preserve">2220210 Maintenance of Computers, Software, and Networks  </t>
  </si>
  <si>
    <t>3110701 Purchase of Motor Vehicles</t>
  </si>
  <si>
    <t>3110999 Purch. of Household Furn. - Ot</t>
  </si>
  <si>
    <t>3111004 Purchase of Exchanges and other Communications Equipment ( Hansard), UHF radio for security</t>
  </si>
  <si>
    <t>3111009 Purchase of other Office Equipment</t>
  </si>
  <si>
    <t>3111112 Purchase of Software</t>
  </si>
  <si>
    <t>RECURRENT PENDING BILLS FROM FY 2023/2024</t>
  </si>
  <si>
    <t>Provision for travel return ticket for staff and MCAs 1290000 duiring official foreign engagement</t>
  </si>
  <si>
    <t>Provision for travel return tickets to MCAs and staff</t>
  </si>
  <si>
    <t>Being payment for transport services to Assembly staffs</t>
  </si>
  <si>
    <t>Being payment for taxi services</t>
  </si>
  <si>
    <t>Provision for return airtickets</t>
  </si>
  <si>
    <t>Being payment for printing and photocopy</t>
  </si>
  <si>
    <t>Being payment for printing services</t>
  </si>
  <si>
    <t>Provion for bulky photocopying of Assembly documents</t>
  </si>
  <si>
    <t>Being hire of tents, Public Addresses, generators during different activities</t>
  </si>
  <si>
    <t>Provision of Adertising services</t>
  </si>
  <si>
    <t>Being payment for training fees services to the county assembly staff as per attached</t>
  </si>
  <si>
    <t>Being payment for training services</t>
  </si>
  <si>
    <t>Provision for training services</t>
  </si>
  <si>
    <t>provision for Supply and delivery of Keringet bottled water for public participation</t>
  </si>
  <si>
    <t>Being payment for the provision of outside catering</t>
  </si>
  <si>
    <t>Being payment for water bills for the Assembly as per attached</t>
  </si>
  <si>
    <t>Provision for accomodation, conference and catering services</t>
  </si>
  <si>
    <t>Provision for delivery of bottled water</t>
  </si>
  <si>
    <t>Being payment for outside catering services</t>
  </si>
  <si>
    <t>Being accomodation and conference services to Assembly</t>
  </si>
  <si>
    <t>Being payment for provision of GPA insurance cover for staff as per attached</t>
  </si>
  <si>
    <t>Being payment for GPA WIBA for MCAS</t>
  </si>
  <si>
    <t>Being payment for the provision of motor vehicle insurance</t>
  </si>
  <si>
    <t>Being payment for medical cover for assembly staff as per attached</t>
  </si>
  <si>
    <t>Being payment for GLA cover for MCAS</t>
  </si>
  <si>
    <t>Being payment for GLA cover for Staffs</t>
  </si>
  <si>
    <t>Provision for sports uniforms during EALASCA Games</t>
  </si>
  <si>
    <t xml:space="preserve">Being payment for fuel for the assembly vehicle as per attached </t>
  </si>
  <si>
    <t xml:space="preserve">Provision for car loan &amp; mortgage revolving fund </t>
  </si>
  <si>
    <t>PENDING BILLS AND COMMITMENTS FROM FY 2023/2024</t>
  </si>
  <si>
    <t>Hansard installation</t>
  </si>
  <si>
    <t>Assembly complex- Proposed External Works</t>
  </si>
  <si>
    <t>MCA'S office Ramisi ward</t>
  </si>
  <si>
    <t>MCA'S office Vanga Ward</t>
  </si>
  <si>
    <t>MCA'S office Ndavaya ward</t>
  </si>
  <si>
    <t>MCA'S office Kasemeni ward</t>
  </si>
  <si>
    <t>Assembly complex</t>
  </si>
  <si>
    <t>Assembly complex- Fittings &amp; Fixtures</t>
  </si>
  <si>
    <t>Assembly complex- Mechanical Works</t>
  </si>
  <si>
    <t>Construction of MCA office Kubo South</t>
  </si>
  <si>
    <t>Construction of MCA office Mwereni</t>
  </si>
  <si>
    <t>Security walkthrough and Luggage scanners</t>
  </si>
  <si>
    <t>Renovation of Speakers residence</t>
  </si>
  <si>
    <t>Renovation of Ward offices</t>
  </si>
  <si>
    <t>DEVELOPMENT EXPENDITURE FOR FY 2024/2025</t>
  </si>
  <si>
    <t>3110200 Construction of Building</t>
  </si>
  <si>
    <t>County Assembly Data Centre</t>
  </si>
  <si>
    <t>County Assembly Registry -Fixtures &amp; Fittings</t>
  </si>
  <si>
    <t xml:space="preserve">Parking sheds with green energy installation </t>
  </si>
  <si>
    <t xml:space="preserve"> TOTAL DEVELOPMENT EXPENDITURE </t>
  </si>
  <si>
    <t xml:space="preserve"> TOTAL EXPENDITURE</t>
  </si>
  <si>
    <t xml:space="preserve"> LEGISLATION, DELEGATION AND REPRESENTATION</t>
  </si>
  <si>
    <t>Infrastructural Development - Public Utilities to ward Offices Phase I</t>
  </si>
  <si>
    <t>Drilling of Boreholes Phase I</t>
  </si>
  <si>
    <t>Construction of perimeter walls at Ward offices Phase I</t>
  </si>
  <si>
    <t>3111504 Other Infrastructure and Civil Works</t>
  </si>
  <si>
    <t>Renovations of residential and non-residential buildings</t>
  </si>
  <si>
    <t>VOTE3066:  TRADE AND  COOPERATIVES DEVELOPMENT</t>
  </si>
  <si>
    <t>GENERAL ADMINISTRATION,PLANNING AND SUPPORT SERVICES</t>
  </si>
  <si>
    <t>2210104 Electricity expenses</t>
  </si>
  <si>
    <t>2210201 Mobile Phone Services - Airtime</t>
  </si>
  <si>
    <t>2210299 Communication, Supplies - Othe - Mobile devices, Tablet</t>
  </si>
  <si>
    <t>2210310 Field Operational Allowance</t>
  </si>
  <si>
    <t>2210505 Trade Shows and Exhibitions</t>
  </si>
  <si>
    <t>2210606 Hire of Equipment,Plant and Machinery</t>
  </si>
  <si>
    <t>2210703 Production and Printing of Training Materials</t>
  </si>
  <si>
    <t>2210704 Hire of Training Facilities and Equipment</t>
  </si>
  <si>
    <t>2210904 Motor Vehicle Insurance/Motor Bike Insurance</t>
  </si>
  <si>
    <t>Development of Policy</t>
  </si>
  <si>
    <t>Contracted Professional Services</t>
  </si>
  <si>
    <t>2211310 Policy Development</t>
  </si>
  <si>
    <t xml:space="preserve">2211310 Investment Promotional Materials and Publications </t>
  </si>
  <si>
    <t>2220101 Maintenance Expenses - Motor Vehicles and Motor Bikes</t>
  </si>
  <si>
    <t xml:space="preserve">3111002 Purchase of Computers, Printers and other IT Equipment </t>
  </si>
  <si>
    <t>TOTAL FOR OPERATIONS AND MAINTENANCE</t>
  </si>
  <si>
    <t>Supply and delivery of Office Stationery</t>
  </si>
  <si>
    <t>Supply and delivery of Computer Accessories</t>
  </si>
  <si>
    <t>Supply and delivery and Installation of 2No. 10,000 Ltrs water Tank</t>
  </si>
  <si>
    <t>Provision for airticketing services</t>
  </si>
  <si>
    <t>Provision of maintenance services</t>
  </si>
  <si>
    <t>Provision of Taxi services</t>
  </si>
  <si>
    <t>Supply and delivery of fuel and Lubricants</t>
  </si>
  <si>
    <t>Provision for catering services</t>
  </si>
  <si>
    <t>Being payment for supply and delivery of Tyres</t>
  </si>
  <si>
    <t xml:space="preserve">Being payment for provision of taxi services </t>
  </si>
  <si>
    <t>Being payment for provision of Maintenance services</t>
  </si>
  <si>
    <t xml:space="preserve">Being payment for provision of sanitation services </t>
  </si>
  <si>
    <t>Being payment for provision of Taxi Services</t>
  </si>
  <si>
    <t xml:space="preserve">Being payment for provision of Air ticketing services </t>
  </si>
  <si>
    <t xml:space="preserve">Being payment for provision of airtime for quarter 3 </t>
  </si>
  <si>
    <t xml:space="preserve">Being payment for provision of conference services </t>
  </si>
  <si>
    <t xml:space="preserve">Being payment for provision of Motor vehicle and motor cycle insurance </t>
  </si>
  <si>
    <t xml:space="preserve">Being payment for provision of catering services </t>
  </si>
  <si>
    <t>Being payment for provision for Taxi services</t>
  </si>
  <si>
    <t xml:space="preserve">Being payment for provision of airtime allowance </t>
  </si>
  <si>
    <t>Being payment for supply and delivery of T-shirts</t>
  </si>
  <si>
    <t xml:space="preserve">Being payment for provision of Airtime allowance for Quarter 4 </t>
  </si>
  <si>
    <t>Being payment for provision of Taxi services</t>
  </si>
  <si>
    <t>Being Payment for provision of taxi services</t>
  </si>
  <si>
    <t xml:space="preserve">Being payment for Provision of taxi services </t>
  </si>
  <si>
    <t>Being payment for Provision for hire of transport</t>
  </si>
  <si>
    <t>Being payment for Provision of taxi services</t>
  </si>
  <si>
    <t>Being payment for  Provision of taxi services</t>
  </si>
  <si>
    <t>Being payment for  Provision of taxi service</t>
  </si>
  <si>
    <t>Being payment for Provision of hire of machinery</t>
  </si>
  <si>
    <t>Development Commitments</t>
  </si>
  <si>
    <t xml:space="preserve">Construction of Market Stalls at Kigato Trading centre in Waa Ng'ombeni </t>
  </si>
  <si>
    <t>Purchase of software for the Trade Revolving Fund(Loan Management system)</t>
  </si>
  <si>
    <t>Construction of a market shed at Mtaa in Kasemeni ward</t>
  </si>
  <si>
    <t xml:space="preserve">Construction of Lungalunga biashara centre and purchase of desktop for LBC </t>
  </si>
  <si>
    <t>Proposed Completion Of fruit Processing plant Phase III at shimba Hills</t>
  </si>
  <si>
    <t>Purchase of Maize Milling machines in Dzombo Ward.</t>
  </si>
  <si>
    <t>Electrification of market stalls in Pongwe/Kikoneni, Samburu/Chengoni,Kinango,Puma and Waa/Ng’ombeni wards</t>
  </si>
  <si>
    <t>Proposed Construction of Market in Lemba Ukunda ward Phase II</t>
  </si>
  <si>
    <t>Proposed Construction of a Boda boda shed at Msulwa in Kubo South ward</t>
  </si>
  <si>
    <t>Proposed Completion of Vanga Rice Collection centre</t>
  </si>
  <si>
    <t xml:space="preserve">Drilling of borehole to supply water to the fruit processing plant in Kubo South </t>
  </si>
  <si>
    <t>Completion of Diani Market phase III</t>
  </si>
  <si>
    <t>Construction of Bodaboda shed at Mshiu in Pongwe-Kikoneni Ward</t>
  </si>
  <si>
    <t>Construction of Boda Boda Shed at Manyatta</t>
  </si>
  <si>
    <t>Construction of Msulwa Market in Kubo South ward</t>
  </si>
  <si>
    <t>County Contribution to Aggregated Industrial Park Grant</t>
  </si>
  <si>
    <t>Construction of Bodaboda shed at Kona ya Shimoni in Pongwe-Kikoneni Ward changed to Magoma</t>
  </si>
  <si>
    <t>Construction of Bodaboda shed (Bike park, tuckshop, sitting benches for riders/waiting customers) at Kibiboni stage (Pongwe-Kikoneni Ward).</t>
  </si>
  <si>
    <t>Construction of market stalls and three (3) door VIP at Msambweni hospital</t>
  </si>
  <si>
    <t>TOTAL EXPENDITURE FOR THE DIVISION</t>
  </si>
  <si>
    <t>COOPERATIVE DEVELOPMENT</t>
  </si>
  <si>
    <t>2210404 Sundry Items (e.g. airport tax, taxis, etc…)</t>
  </si>
  <si>
    <t>2210499 Foreign Travel and Subs.- Others</t>
  </si>
  <si>
    <t>2210799 Training Expenses - Clients/Other  Biashara Centres</t>
  </si>
  <si>
    <t>2210805 National Celebrations</t>
  </si>
  <si>
    <t>TRADE DEVELOPMENT SERVICES</t>
  </si>
  <si>
    <t>2220205 Maintenance of Buildings and Stations -- Non-Residential (Matuga Biashara Centre, ceiling, repainting, windows replacement)</t>
  </si>
  <si>
    <t xml:space="preserve">Product Development and Provision of BDS through the Biashara Centres </t>
  </si>
  <si>
    <t>TOTAL DEVELOPMENT BUDGET</t>
  </si>
  <si>
    <t>MARKETS DEVELOPMENT</t>
  </si>
  <si>
    <t>2220209 Minor Alterations to Buildings and Civil Works - Markets (Countywide)</t>
  </si>
  <si>
    <t>Completion of Diani Market</t>
  </si>
  <si>
    <t xml:space="preserve">Electrification of market stalls in Pongwe/Kikoneni, Samburu/Chengoni,Kinango,Puma </t>
  </si>
  <si>
    <t>Construction of Market Stalls at Msambweni Referal Hospital in Ramisi ward</t>
  </si>
  <si>
    <t>Renovation of Markets (Kwale Bus park stalls)</t>
  </si>
  <si>
    <t>Renovation of Markets (Ndavaya Market shed)</t>
  </si>
  <si>
    <t>Renovation of Markets (Kinango old Market, and Waterproofing Kinango Market Stalls)</t>
  </si>
  <si>
    <t>Renovation of Markets (Taru old Market - toilets, gables, water, eletrical works, etc )</t>
  </si>
  <si>
    <t>Construction of Market Shed – Kwale Town in Tsimba Golini ward</t>
  </si>
  <si>
    <t>Construction of modern bodaboda shed at Menzamwenye in Dzombo ward</t>
  </si>
  <si>
    <t>Construction of Bodaboda shed at Kasemeni Town Centre in Kasemeni Ward</t>
  </si>
  <si>
    <t>Construction of Bodaboda shed at Burani Centre in Mkongani ward</t>
  </si>
  <si>
    <t>Construction of Bodaboda shed at Tserezani in Mkongani ward</t>
  </si>
  <si>
    <t>Construction of Bodaboda shed at Kona ya Polisi in Ramisi ward</t>
  </si>
  <si>
    <t>Construction of Bodaboda shed at Milalani in Ramisi ward</t>
  </si>
  <si>
    <t>Construction of Bodaboda shed at Kaogeswa in Pongwe/Kikoneni ward</t>
  </si>
  <si>
    <t>Construction of Bodaboda shed at Mvumoni in Pongwe/Kikoneni ward</t>
  </si>
  <si>
    <t>Construction of Bodaboda shed at Mabafweni in Pongwe/Kikoneni ward</t>
  </si>
  <si>
    <t xml:space="preserve"> TOTAL FOR  THE DIVISION</t>
  </si>
  <si>
    <t>WEIGHTS AND MEASURES</t>
  </si>
  <si>
    <t>Purchase of Weighing &amp; Measuring Standards and Equipment</t>
  </si>
  <si>
    <t>INVESTMENT PROMOTION AND DEVELOPMENT</t>
  </si>
  <si>
    <t>Construction of fruit processing plant phase III in Shimba hills Kubo South ward</t>
  </si>
  <si>
    <t>Kwale County Aggregation and Industrial Park, Mwananyamala in Lunga Lunga - County Contribution</t>
  </si>
  <si>
    <t>Kwale County Aggregation and Industrial Park, Mwananyamala in Lunga Lunga - County Contribution/Royalties</t>
  </si>
  <si>
    <t>Kwale County Aggregation and Industrial Park, Mwananyamala in Lunga Lunga - Grant (National Government Contribution)</t>
  </si>
  <si>
    <t xml:space="preserve">Purchase of Equipment and Machinery for the Fruit Processing Plant, Shimba Hills, Kubo South.  </t>
  </si>
  <si>
    <t>Kwale Investment Authority</t>
  </si>
  <si>
    <t>Fencing of Fruit Processing Plant, Shimba Hills, Kubo South.</t>
  </si>
  <si>
    <t xml:space="preserve"> TOTAL EXPENDITURE FOR THE DIVISION</t>
  </si>
  <si>
    <t>TOTAL UDSE OF GOODS AND SERVICES</t>
  </si>
  <si>
    <t>TOTAL DEVELOMENT EXPENDITURE</t>
  </si>
  <si>
    <t>TOTAL EXPENDITURE FOR THE VOTE</t>
  </si>
  <si>
    <t xml:space="preserve">VOTE 3067: SOCIAL SERVICES AND TALENT MANAGEMENT </t>
  </si>
  <si>
    <t>2210101 Electricity(20 social halls, library,rehab and office)</t>
  </si>
  <si>
    <t>2210102 Water and sewerage charges(connection and monthly supply rehab and public toilets)monthly supply for library and other existing amenities</t>
  </si>
  <si>
    <t>2210106 Utilities, Supplies- Other (sanitary and cleaning materials social amenities)</t>
  </si>
  <si>
    <t>2210299 Communication, Supplies - Other (modems,airtime</t>
  </si>
  <si>
    <t>2210599 Printing, Advertising - Other(tenders and job adverts)</t>
  </si>
  <si>
    <t>REHAB CENTRE MANAGEMENT</t>
  </si>
  <si>
    <t>2210800 Hospitality supplies and services</t>
  </si>
  <si>
    <t>2210801 Catering Services (receptions), Accommodation, (culture,sports, disability and drug and alcohol commitees)</t>
  </si>
  <si>
    <t>Medical drugs</t>
  </si>
  <si>
    <t>2210805 National Celebrations(Mashujaa Day)</t>
  </si>
  <si>
    <t>2211103 Sanitary and Cleaning Materials, Supplies and Services(main office and field offices)</t>
  </si>
  <si>
    <t>2220205 Maintanance of office buildings and stations - non residential</t>
  </si>
  <si>
    <t xml:space="preserve">3111000 Purchase of Office Furniture and General Equipment </t>
  </si>
  <si>
    <t xml:space="preserve">3111001 Purchase of Office Furniture and Fittings </t>
  </si>
  <si>
    <t xml:space="preserve"> Facilitating ball games in 20 wards</t>
  </si>
  <si>
    <t>2210801 Catering Services (receptions), Accommodation, Gifts, Food and Drinks-Gender mainstreaming-sanitary towels</t>
  </si>
  <si>
    <t xml:space="preserve"> VSLA Youth  and civic education</t>
  </si>
  <si>
    <t>2640499 Other current transfers</t>
  </si>
  <si>
    <t>2210801Catering</t>
  </si>
  <si>
    <t>2210606 hire of transport</t>
  </si>
  <si>
    <t>2211101 stationery</t>
  </si>
  <si>
    <t>2210802 Boads and committee allowances</t>
  </si>
  <si>
    <t>PROPOSED SUPPLY AND DELIVERY OF SUFURIAS AND SINIAS, TENDER QUOTATION NUMBER 1480249 - 2023/2024</t>
  </si>
  <si>
    <t xml:space="preserve">SUPPLY AND DELIVERY OF TOOLS OF TRADE FOR KINONDO WARD RFQ NO. 1487385 - </t>
  </si>
  <si>
    <t>SUPPLY AND DELIVERY OF OFFICE SUPPLIES RFQ NO. 1480746 - 2023-2024</t>
  </si>
  <si>
    <t>SUPPLY AND DELIVERY OF SPORTS ITEMS FOR MWAVUMBO WARD TENDER NO. 1409920/2023 - 2024</t>
  </si>
  <si>
    <t>SUPPLY AND DELIVERY OF SPORTS ITEMS TENDER NO. 1494061/2023 - 2024</t>
  </si>
  <si>
    <t>SUPPLY AND DELIVERY OF TONNERS CF230A 10pcs, CF259A 12pcs,426A 8ps,</t>
  </si>
  <si>
    <t>SUPPLY AND DELIVERY OF SPORTS ITEMS QUOTATION NUMBER CGK/1463617 /2023-2024</t>
  </si>
  <si>
    <t>SUPPLY AND DELIVERY OF PLASTIC CHAIRS FOR MWAVUMBO SOCIAL HALL TENDER NO. 1502307 - 2023/2024</t>
  </si>
  <si>
    <t>SUPPLY AND DELIVERY OF CLEANING ITEMS TENDER NO. 1372287 - 2023/2024</t>
  </si>
  <si>
    <t xml:space="preserve">PAYMENT FOR TRANSPORT SERVICES DURING COUNTY CULTURAL FESTIVALS </t>
  </si>
  <si>
    <t xml:space="preserve">PAYMENT FOR PROVISION OF MOTOR VEHICLE MAINTANANCE SERVICES  </t>
  </si>
  <si>
    <t xml:space="preserve">PAYMENT FOR PARTICIPATION FEES FOR ICPAK MEMBERS </t>
  </si>
  <si>
    <t xml:space="preserve">PAYMENT FOR CATERING SERVICES </t>
  </si>
  <si>
    <t>PROVISION OF TRAINING SERVICE  - DRIVING COURSE CLASS B2 FOR 80PAX @23,750.00 FOR KINONDO WARD TENDER NO. 1388591</t>
  </si>
  <si>
    <t xml:space="preserve">PROVISION OF ACCOMODATION AND CONFERENCING SERVICES </t>
  </si>
  <si>
    <t>CHOIR UNIFORMS</t>
  </si>
  <si>
    <t>PROVISION OF TRAINING SERVICE - DRIVING COURSE FOR RAMISI WARD TENDER NO. 1463618 - 2023/2024</t>
  </si>
  <si>
    <t>PROVISION OF TRAINING SERVICE  - DRIVING COURSE FOR GOMBATO WARD TENDER NO. 1463616</t>
  </si>
  <si>
    <t>PAYMENT FOR PROVISION OF TRANSPORT SERVICES</t>
  </si>
  <si>
    <t>PROVISION OF ACCOMODATION AND CONFERENCING SERVICES DURING CBT TRAINING IN DIANI FOREST LODGE</t>
  </si>
  <si>
    <t>PAYMENT FOR AIR TRAVEL SERVICES</t>
  </si>
  <si>
    <t>PAYMENT FOR PROVISION OF MOTOR VEHICLE MAINTANANCE SERVICES</t>
  </si>
  <si>
    <t>PAYMENT FOR PROVISION OF MOTOR VEHICLE/GENERATOR MAINTANANCE SERVICES</t>
  </si>
  <si>
    <t>PROVISION OF ACCOMODATION AND CONFERENCING SERVICES</t>
  </si>
  <si>
    <t>Payment for insurance services</t>
  </si>
  <si>
    <t xml:space="preserve">PAYMENT FOR SUPPLY OF SUPPLY OF OFFICE PRINTERS AND TONNERS </t>
  </si>
  <si>
    <t>CONFERENCE SERVICES</t>
  </si>
  <si>
    <t>PAYMENT FOR HIRE OF TENTS AND CHAIRS</t>
  </si>
  <si>
    <t>DEVELOPMENT COMMITMENTS</t>
  </si>
  <si>
    <t>Construction of open terraces and dias in Nyumba sita Ramisi ward</t>
  </si>
  <si>
    <t>Levelling of kafuduni sports ground in mwavumbo ward</t>
  </si>
  <si>
    <t>Levelling of Dzombo sports field in mwavumbo ward</t>
  </si>
  <si>
    <t>Improvement of mvindeni sports field</t>
  </si>
  <si>
    <t>Improvement of magutu sports field</t>
  </si>
  <si>
    <t>Construction ofdeards and carvings workings</t>
  </si>
  <si>
    <t>Construction of Dziriphe stadium in vanga ward</t>
  </si>
  <si>
    <t>Rehabilitation of mwangulu sports field</t>
  </si>
  <si>
    <t xml:space="preserve">Construction of kwale stadium </t>
  </si>
  <si>
    <t>Construction of open terraces and dias mkelekeleni</t>
  </si>
  <si>
    <t>Levelling of mdomo sports field</t>
  </si>
  <si>
    <t>Construction of ngeyeni social hall</t>
  </si>
  <si>
    <t>Construction of Moyeni social hall</t>
  </si>
  <si>
    <t>Construction of kwale stadium phase3</t>
  </si>
  <si>
    <t>Construction of kwale library phase3</t>
  </si>
  <si>
    <t>Construction of toilet ngeyeni social hall</t>
  </si>
  <si>
    <t>Purchase of courtesy bus</t>
  </si>
  <si>
    <t>Construction of library samburu</t>
  </si>
  <si>
    <t>Construction of kwale public library</t>
  </si>
  <si>
    <t>TOTAL EXPENDITURE  FOR THE DIVISION</t>
  </si>
  <si>
    <t>COMMUNITY DEVT/ WOMEN SECTION/  SOCIAL SERVICES</t>
  </si>
  <si>
    <t>2210802 Boards, Committees, Conferences and Seminars(drug and alcohol commitees)</t>
  </si>
  <si>
    <t>2210504  Advertising</t>
  </si>
  <si>
    <t>2210799 Training</t>
  </si>
  <si>
    <t>Support to Youth and Women empowerment for tools of trade in Bongwe-Gombato ward</t>
  </si>
  <si>
    <t>Support to Mkwakwani  Youth Group in Ukunda ward</t>
  </si>
  <si>
    <t>Support to Youth  for driving courses   in Waa-Ng'ombeni ward</t>
  </si>
  <si>
    <t>Support to driving school program in Pongwe/Kikoneni ward</t>
  </si>
  <si>
    <t>Support to Gendapazwa,Bismillahi,Amani and DzitsokuonaWomen groups in Waa-Ng'ombeni</t>
  </si>
  <si>
    <t>Support to Women  Empowerment(Purchase of 100 chairs and Two Tents) in Mwavumbo ward</t>
  </si>
  <si>
    <t>Support to Youth Empowerment( for Driving courses) in Mwavumbo ward</t>
  </si>
  <si>
    <t>Construction of Social hall and offices at Kigaleni in Kinondo ward</t>
  </si>
  <si>
    <t>Construction of Social hall at Kingwede in Ramisi ward</t>
  </si>
  <si>
    <t>Renovation of Kanana Social Hall, toilet and electrification in Pongwe/Kikoneni ward</t>
  </si>
  <si>
    <t>Construction of a social hall Mbwaleni (Twin toilet and water tank) in Ndavaya ward</t>
  </si>
  <si>
    <t>SPORTS AND YOUTH</t>
  </si>
  <si>
    <t>SUBTOTAL</t>
  </si>
  <si>
    <t>2210399 Domestic travel and subsistence - others</t>
  </si>
  <si>
    <t>2210606 Hire of Equipment, Plant and Machinery</t>
  </si>
  <si>
    <t>3111500 Other Infrastructure and Civil Works</t>
  </si>
  <si>
    <t>Construction of sports field – Eshu (top soiling, Dias, changing room)</t>
  </si>
  <si>
    <t>Support to football teams and other disciplines (Kwale teams)</t>
  </si>
  <si>
    <t xml:space="preserve">Support to Local football teams in Pongwe/Kikoneni ward </t>
  </si>
  <si>
    <t>Support to SS Assad football team in Ukunda ward</t>
  </si>
  <si>
    <t>Construction of Kidimu Sports field at Mzizima village unit (2 sheds and levelling, toilet blocks and goal posts)</t>
  </si>
  <si>
    <t>Purchase of land and construction of sports field in Kinondo Ward</t>
  </si>
  <si>
    <t>Rehabilitation of Mwanguda Sports field in Dzombo ward</t>
  </si>
  <si>
    <t xml:space="preserve">Construction of dias,concrete benches and toilets at Dziriphe stadium in Vanga </t>
  </si>
  <si>
    <t xml:space="preserve">Improvement of Mwavumbo Stadium (Dias and Changing rooms) in Mwavumbo </t>
  </si>
  <si>
    <t>Construction of Kwale Stadium (volleyball, netball, and basketball pitches)</t>
  </si>
  <si>
    <t>CULTURE</t>
  </si>
  <si>
    <t>ANNUAL CULTURAL COMPETITIONS</t>
  </si>
  <si>
    <t>TOTAL RECURRENT VOTE</t>
  </si>
  <si>
    <t>TOTAL  EXPENDITURE FOR THE DIVISION</t>
  </si>
  <si>
    <t>VOTE 3068: COUNTY EXECUTIVE SERVICES</t>
  </si>
  <si>
    <t>OFFICE OF THE GOVERNOR AND DEPUTY GOVERNOR</t>
  </si>
  <si>
    <t xml:space="preserve">2100000 Compensation Of Employees </t>
  </si>
  <si>
    <t xml:space="preserve">2110100 Basic Salaries - Permanent Employees </t>
  </si>
  <si>
    <t xml:space="preserve">2110101 Basic Salaries - Civil Service </t>
  </si>
  <si>
    <t>2210000 USE OF GOODS AND SERVICES</t>
  </si>
  <si>
    <t xml:space="preserve">2210101 Electricity </t>
  </si>
  <si>
    <t xml:space="preserve">2210102 Water and sewerage charges </t>
  </si>
  <si>
    <t xml:space="preserve">2210200 Communication, Supplies and Services </t>
  </si>
  <si>
    <t xml:space="preserve">2210201 Telephone, Telex, Facsimile and Mobile Phone Services  </t>
  </si>
  <si>
    <t xml:space="preserve">2210202 Internet Connections </t>
  </si>
  <si>
    <t xml:space="preserve">2210203 Courier and Postal Services </t>
  </si>
  <si>
    <t xml:space="preserve">2210300 Domestic Travel and Subsistence, and Other Transportation Costs </t>
  </si>
  <si>
    <t xml:space="preserve">2210301 Travel Costs (airlines, bus, railway, mileage allowances, etc.)  </t>
  </si>
  <si>
    <t xml:space="preserve">2210302 Accommodation - Domestic Travel </t>
  </si>
  <si>
    <t xml:space="preserve">2210303 Daily Subsistence Allowance  </t>
  </si>
  <si>
    <t xml:space="preserve">2210304 Sundry Items (e.g. airport tax, taxis, etc…) </t>
  </si>
  <si>
    <t xml:space="preserve">2210400 Foreign Travel and Subsistence, and other transportation costs </t>
  </si>
  <si>
    <t xml:space="preserve">2210401 Travel Costs (airlines, bus, railway, etc.) </t>
  </si>
  <si>
    <t xml:space="preserve">2210402 Accommodation  </t>
  </si>
  <si>
    <t xml:space="preserve">2210403 Daily Subsistence Allowance  </t>
  </si>
  <si>
    <t xml:space="preserve">2210404 Sundry Items (e.g. airport tax, taxis, etc…) </t>
  </si>
  <si>
    <t xml:space="preserve">2210502 Publishing and Printing Services </t>
  </si>
  <si>
    <t xml:space="preserve">2210503 Subscriptions to Newspapers, Magazines and Periodicals </t>
  </si>
  <si>
    <t xml:space="preserve">2210504 Advertising, Awareness and Publicity Campaigns </t>
  </si>
  <si>
    <t>4150199 Intergovernmental Relations</t>
  </si>
  <si>
    <t xml:space="preserve">2210600 Rentals of Produced Assets </t>
  </si>
  <si>
    <t xml:space="preserve">2210601 Rent of Vehicles </t>
  </si>
  <si>
    <t xml:space="preserve">2210604 Hire of Transport </t>
  </si>
  <si>
    <t xml:space="preserve">2210606 Hire of Equipment, Plant and Machinery </t>
  </si>
  <si>
    <t xml:space="preserve">2210700 Training Expenses  </t>
  </si>
  <si>
    <t xml:space="preserve">2210701 Travel Allowance </t>
  </si>
  <si>
    <t xml:space="preserve">2210710 Accommodation Allowance </t>
  </si>
  <si>
    <t xml:space="preserve">2210715 Kenya School of Government </t>
  </si>
  <si>
    <t xml:space="preserve">2210800 Hospitality Supplies and Services </t>
  </si>
  <si>
    <t xml:space="preserve">2210801 Catering Services (receptions), Accommodation, Gifts, Food and Drinks  </t>
  </si>
  <si>
    <t xml:space="preserve">2210802 Boards, Committees, Conferences and Seminars </t>
  </si>
  <si>
    <t xml:space="preserve">2210805 National Celebrations </t>
  </si>
  <si>
    <t xml:space="preserve">2210900 Insurance Costs </t>
  </si>
  <si>
    <t xml:space="preserve">2210904 Motor Vehicle Insurance </t>
  </si>
  <si>
    <t xml:space="preserve">2211000 Specialised Materials and Supplies </t>
  </si>
  <si>
    <t xml:space="preserve">2211010 Supplies for Broadcasting and Information Services </t>
  </si>
  <si>
    <t xml:space="preserve">2211016 Purchase of Uniforms and Clothing - Staff </t>
  </si>
  <si>
    <t xml:space="preserve">2211100 Office and General Supplies and Services </t>
  </si>
  <si>
    <t xml:space="preserve">2211101 General Office Supplies (papers, pencils, forms, small office equipment etc)  </t>
  </si>
  <si>
    <t xml:space="preserve">2211102 Supplies and Accessories for Computers and Printers </t>
  </si>
  <si>
    <t xml:space="preserve">2211103 Sanitary and Cleaning Materials, Supplies and Services </t>
  </si>
  <si>
    <t xml:space="preserve">2211200 Fuel Oil and Lubricants </t>
  </si>
  <si>
    <t xml:space="preserve">2211201 Refined Fuels and Lubricants for Transport </t>
  </si>
  <si>
    <t xml:space="preserve">2211204 Other Fuels (wood, charcoal, cooking gas etc…) </t>
  </si>
  <si>
    <t xml:space="preserve">2211300 Other Operating Expenses </t>
  </si>
  <si>
    <t xml:space="preserve">2211301 Bank Service Commission and Charges </t>
  </si>
  <si>
    <t xml:space="preserve">2211323 Laundry Expenses </t>
  </si>
  <si>
    <t xml:space="preserve">2220000 Routine Maintenance </t>
  </si>
  <si>
    <t xml:space="preserve">2220201 Maintenance of Plant, Machinery and Equipment (including lifts) </t>
  </si>
  <si>
    <t xml:space="preserve">3110700 Purchase of Vehicles and Other Transport Equipment </t>
  </si>
  <si>
    <t xml:space="preserve">3110701 Purchase of Motor Vehicles </t>
  </si>
  <si>
    <t xml:space="preserve">3111003 Purchase of Airconditioners, Fans and Heating Appliances </t>
  </si>
  <si>
    <t xml:space="preserve">3111004 Purchase of Exchanges and other Communications Equipment </t>
  </si>
  <si>
    <t>SANITARY SERVICES</t>
  </si>
  <si>
    <t>BULK PHOTOCOPYING</t>
  </si>
  <si>
    <t>CONFERENCING SERVICES</t>
  </si>
  <si>
    <t>ACCOMODATION</t>
  </si>
  <si>
    <t>SUPPLY AND DELIVERY OF MICROPHONES</t>
  </si>
  <si>
    <t>SUPPLY AND DELIVERY OF BRANDED STATIONERY</t>
  </si>
  <si>
    <t>MOTOR VEHICLE MAINTENANCE</t>
  </si>
  <si>
    <t>HIRE OF TRANSPORT SERVICES</t>
  </si>
  <si>
    <t>AIRTICKETING SERVICES</t>
  </si>
  <si>
    <t>ADVERTISING SPACE</t>
  </si>
  <si>
    <t>CATERING SERVICES</t>
  </si>
  <si>
    <t>EQUITY PARTICIPATION</t>
  </si>
  <si>
    <t>SUNDRY ITEMS</t>
  </si>
  <si>
    <t>WATER &amp; SEWERAGE</t>
  </si>
  <si>
    <t>SUPPLY AND DELIVERY OF TYRES (17PCS)</t>
  </si>
  <si>
    <t>REPAIR AND MAINTENANCE</t>
  </si>
  <si>
    <t>Generator repair</t>
  </si>
  <si>
    <t>DEVELOPMENT EXPENDITURE:</t>
  </si>
  <si>
    <t>3110203Residential Buildings</t>
  </si>
  <si>
    <t>TOTAL FOR DEVELOPMENT EXPENDITURE</t>
  </si>
  <si>
    <t>OFFICE OF THE COUNTY SECRETARY</t>
  </si>
  <si>
    <t>MEDIA AND COMMUNICATION</t>
  </si>
  <si>
    <t>VOTE 3069: EDUCATION</t>
  </si>
  <si>
    <t xml:space="preserve"> 2110100 Basic Salaries - Permanent Employees </t>
  </si>
  <si>
    <t xml:space="preserve"> 2110101 Basic Salaries - Civil Service </t>
  </si>
  <si>
    <t xml:space="preserve"> SUB-TOTAL </t>
  </si>
  <si>
    <t xml:space="preserve"> 2210100 Utilities Supplies and Services </t>
  </si>
  <si>
    <t xml:space="preserve"> Electricity connection to ECDE Centres  and VTCs</t>
  </si>
  <si>
    <t xml:space="preserve">                                     -   </t>
  </si>
  <si>
    <t xml:space="preserve"> 2210200 Communication, Supplies and Services </t>
  </si>
  <si>
    <t xml:space="preserve"> 2210201 Telephone, Telex, Facsimile and Mobile Phone Services </t>
  </si>
  <si>
    <t xml:space="preserve"> 2210300 Domestic Travel and Subsistence, and Other Transportation Costs </t>
  </si>
  <si>
    <t xml:space="preserve"> 2210301 Travel Costs (airlines, bus, railway, mileage allowances, etc.) </t>
  </si>
  <si>
    <t xml:space="preserve"> 2210302 Accommodation - Domestic Travel </t>
  </si>
  <si>
    <t xml:space="preserve"> 2210303 Daily Subsistence Allowance </t>
  </si>
  <si>
    <t xml:space="preserve"> 2210309 Field Allowance (Public Participation)</t>
  </si>
  <si>
    <t xml:space="preserve"> 2210500 Printing , Advertising and Information Supplies and Services </t>
  </si>
  <si>
    <t xml:space="preserve"> 2210504 Advertising, Awareness and Publicity Campaigns </t>
  </si>
  <si>
    <t xml:space="preserve"> 2210505 Trade Shows and Exhibitions </t>
  </si>
  <si>
    <t xml:space="preserve"> 2210502 Publishing and Printing Services </t>
  </si>
  <si>
    <t xml:space="preserve"> 2210700 Training Expenses </t>
  </si>
  <si>
    <t xml:space="preserve"> 2210710  Training Expenses </t>
  </si>
  <si>
    <t xml:space="preserve"> 2210713 Physical Fitness and Aptitude Assessment and Training </t>
  </si>
  <si>
    <t xml:space="preserve"> 2210800 Hospitality Supplies and Services </t>
  </si>
  <si>
    <t xml:space="preserve"> 2210801 Catering Services (receptions), Accommodation, Gifts, Food and Drinks </t>
  </si>
  <si>
    <t xml:space="preserve"> 2210802 Boards, Committees, Conferences and Seminars (workshops) </t>
  </si>
  <si>
    <t xml:space="preserve"> 2210900 Insurance Costs </t>
  </si>
  <si>
    <t xml:space="preserve"> 2210904 Motor Vehicle Insurance </t>
  </si>
  <si>
    <t xml:space="preserve"> 2211100 Office and General Supplies and Services </t>
  </si>
  <si>
    <t xml:space="preserve"> 2211101 General Office Supplies (papers, pencils, forms, small office equipment </t>
  </si>
  <si>
    <t xml:space="preserve"> 2211102 Supplies and Accessories for Computers and Printers  </t>
  </si>
  <si>
    <t xml:space="preserve"> 2211103 Sanitary and Cleaning Materials, Supplies and Services  </t>
  </si>
  <si>
    <t xml:space="preserve"> 2211200 Fuel Oil and Lubricants </t>
  </si>
  <si>
    <t xml:space="preserve"> 2211201  Fuel Oil and Lubricants - Othe </t>
  </si>
  <si>
    <t xml:space="preserve"> 2211300 Other Operating Expenses </t>
  </si>
  <si>
    <t xml:space="preserve"> 2211015 Food and Rations </t>
  </si>
  <si>
    <t xml:space="preserve"> 2211301 Bank Service Commission and Charges </t>
  </si>
  <si>
    <t xml:space="preserve"> 2211320 Temporary Committee Allowances </t>
  </si>
  <si>
    <t xml:space="preserve"> 2220000 Routine Maintenance </t>
  </si>
  <si>
    <t xml:space="preserve"> 2220101 Maintenance Expenses - Motor Vehicles </t>
  </si>
  <si>
    <t xml:space="preserve"> Maintenance of Building </t>
  </si>
  <si>
    <t xml:space="preserve"> 3111000 Purchase of Office Furniture and General Equipment </t>
  </si>
  <si>
    <t xml:space="preserve"> 3111001 Purchase of Office Furniture and Fittings Furnishing of ECDE Centres </t>
  </si>
  <si>
    <t xml:space="preserve"> 3111002 Purchase of Computers, Printers and other IT Equipment  </t>
  </si>
  <si>
    <t>3111009 Purchase of Other  office Equipment(Container Store)</t>
  </si>
  <si>
    <t>RECURRENT   PENDING BILLS  AND COMMITMENTS</t>
  </si>
  <si>
    <t>PROVISION OF CONFERENCE SERVICES</t>
  </si>
  <si>
    <t>TAXI SERVICES</t>
  </si>
  <si>
    <t>ACCOMODATION SERVICES AND CONFERENCE</t>
  </si>
  <si>
    <t>ANNUAL SEMINAR FEES-2ND EDITION FOR ACCOUNTANTS</t>
  </si>
  <si>
    <t>ACCOMODATION AND CONFERENCE SERVICES</t>
  </si>
  <si>
    <t>SUPPLY AND DELIVERY OF OFFICE TONERS</t>
  </si>
  <si>
    <t>PURCHASE OF MOTOR VEHICLE</t>
  </si>
  <si>
    <t>AIR TICKETING SERVICES</t>
  </si>
  <si>
    <t>MAINTENANCE OF M/VEHICLES</t>
  </si>
  <si>
    <t>SUPPLY AND DELIVERY OF PLASTIC ECDE CHAIRS</t>
  </si>
  <si>
    <t>SUPPLY AND DELIVERY OF OFFICE FURNITURE</t>
  </si>
  <si>
    <t>SUPPLY AND DELIVERY OF TYRES</t>
  </si>
  <si>
    <t>SUPPLY AND DELIVERY OF OFFICE STATIONERIES</t>
  </si>
  <si>
    <t>SUPPLY AND DELIVERY OF INFORMATION, EDUCATION AND COMMUNICATION MATERIALS FOR VOCATIONAL TRAINING</t>
  </si>
  <si>
    <t>INSURANCE SERVICES</t>
  </si>
  <si>
    <t>SUPPLY AND DELIVERY OF PLAQUES</t>
  </si>
  <si>
    <t>SUPPLY AND DELIVERY OF PORRIDGE</t>
  </si>
  <si>
    <t>CATERING SERVICES DURING VTC GRADUATION CEREMONIES</t>
  </si>
  <si>
    <t xml:space="preserve">  Maweni ECDE </t>
  </si>
  <si>
    <t xml:space="preserve">  Ndugu Ni Shakwa ECDE </t>
  </si>
  <si>
    <t xml:space="preserve"> Chigombero ECDE Centre in Mwavumbo Ward</t>
  </si>
  <si>
    <t xml:space="preserve"> Construction of a perimeter wall in Bang'a VTC in Puma ward </t>
  </si>
  <si>
    <t xml:space="preserve"> Construction of a toilet at Diani VTC in Gombato ward  </t>
  </si>
  <si>
    <t xml:space="preserve"> Construction of a toilet at Kiruku VTC in Pongwe Kikoneni ward </t>
  </si>
  <si>
    <t xml:space="preserve"> Construction of a toilet at Mwena VTC in Mwereni ward </t>
  </si>
  <si>
    <t xml:space="preserve"> Construction of a twin workshop at Mrima VTC in Dzombo ward </t>
  </si>
  <si>
    <t xml:space="preserve"> Construction of perimeter wall in Ukunda VTC in Ukunda ward </t>
  </si>
  <si>
    <t xml:space="preserve"> Construction of toilet at Vanga VTC in Vanga ward </t>
  </si>
  <si>
    <t xml:space="preserve"> Construction of VTC at Mwabila Mwavumbo ward </t>
  </si>
  <si>
    <t xml:space="preserve"> Kipinda ECDE in Mkongani Ward</t>
  </si>
  <si>
    <t xml:space="preserve"> Ngoto ECDE in Tiwi Ward</t>
  </si>
  <si>
    <t xml:space="preserve"> Nyacha ECDE in Mackinon Road Ward -Retender</t>
  </si>
  <si>
    <t xml:space="preserve"> Pehoni ECDE Centre </t>
  </si>
  <si>
    <t>2649999 Village Polytechnic Grant</t>
  </si>
  <si>
    <t>Completion of Mbararani ECDE centre in Mkongani ward</t>
  </si>
  <si>
    <t>Construction of  ECDE Centre at Gongonda in Ramisi ward</t>
  </si>
  <si>
    <t>Construction of 2 Class rooms at Mwapala Primary in Kubo South Ward</t>
  </si>
  <si>
    <t>Construction of a toilet at Diani VTC in Gombato Bongwe ward</t>
  </si>
  <si>
    <t>Construction of a toilet at Kinango VTC in Kinango ward</t>
  </si>
  <si>
    <t>Construction of a toilet at Maloloni ECDE Centre in Kubo South ward</t>
  </si>
  <si>
    <t>Construction of a Twin Workshop at Ukunda VTC in Ukunda Ward</t>
  </si>
  <si>
    <t>Construction of a vocational training college at Gandini in Kinango ward</t>
  </si>
  <si>
    <t>Construction of Bumamani ECDE Centre in Kinondo Ward</t>
  </si>
  <si>
    <t>Construction of Computer Lab at Tiwi Vocational training college in Tiwi Ward</t>
  </si>
  <si>
    <t xml:space="preserve">Construction of Dupharo ECDE centre in Mackinon ward </t>
  </si>
  <si>
    <t>Construction of Jaribuni ECDE Centre in Samburu Chengoni Ward</t>
  </si>
  <si>
    <t>Construction of Kajiweni ECDE Centre Mackinon ward</t>
  </si>
  <si>
    <t>Construction of Mabesheni VTC twin workshop in Kasemeni ward</t>
  </si>
  <si>
    <t>Construction of Mafumoni ECDE centre in Mkongani ward</t>
  </si>
  <si>
    <t>Construction of Mgalani ECDE Centre in Puma ward</t>
  </si>
  <si>
    <t>Construction of Mkanda Primary School ECDE Centre in Kubo South ward</t>
  </si>
  <si>
    <t>Construction of Mtumwa Primary School ECDE Centre in Mwereni ward</t>
  </si>
  <si>
    <t>Construction of Mwabandari ECDE in Pongwe Kikoneni ward</t>
  </si>
  <si>
    <t xml:space="preserve">Construction of Mwaruphesa Primary School ECDE Centre in Samburu Chengoni </t>
  </si>
  <si>
    <t>Construction of Mwaryarya ECDE Centre in Mkongani Ward</t>
  </si>
  <si>
    <t>Construction of Ngoni ECDE Centre in Mwavumbo ward</t>
  </si>
  <si>
    <t>Construction of Nguluku Nursery School ECDE Centre in Ndavaya ward</t>
  </si>
  <si>
    <t>Construction of Nihutu ECDE centre in Mwavumbo ward</t>
  </si>
  <si>
    <t>Construction of Perimeter wall in Makina VTC in Mackinon Rd ward</t>
  </si>
  <si>
    <t>Construction of Perimeter Wall Mkwakwani ECDE  Centrein Ukunda Ward</t>
  </si>
  <si>
    <t xml:space="preserve">Construction of Shaurimoyo ECDE in Samburu- Chengoni ward </t>
  </si>
  <si>
    <t>Construction of Simanya Primary ECDE Centre in Kubo South Ward</t>
  </si>
  <si>
    <t>Construction of Swere Nursery ECDE Centre (Mzinji) in Mkongani ward</t>
  </si>
  <si>
    <t>Construction of Timboni ECDE Centre in Mwereni ward</t>
  </si>
  <si>
    <t>Construction of toilet at Chikola ECDE Centre in Tiwi ward</t>
  </si>
  <si>
    <t>Construction of Twin Workshop at Donje VTC in Macknon Ward</t>
  </si>
  <si>
    <t>Construction of twin workshop at Makobe Youth Polytechnic in Kubo South ward</t>
  </si>
  <si>
    <t>Construction of Kamale Youth Polytechnic Girls Hostel</t>
  </si>
  <si>
    <t xml:space="preserve">Construction of two classrooms at Buga(Kwa Mufyu)ECDE /Madrassa centre in Ukunda </t>
  </si>
  <si>
    <t xml:space="preserve">Construction of two classrooms at Galu Pry School ECDE Centre in Kinondo </t>
  </si>
  <si>
    <t>Construction of two toilet blocks at Mkongani VTC in Mkongani ward</t>
  </si>
  <si>
    <t>Installation of guard rails at Katangini, Kaseveni and Mawia Kubo south ward</t>
  </si>
  <si>
    <t>Kaya Bombo ECDE</t>
  </si>
  <si>
    <t>Maendeleo ECDE in Puma Ward</t>
  </si>
  <si>
    <t>Longido ECDE in Ramisi ward</t>
  </si>
  <si>
    <t>Munje Pwani ECDE in Ramisi ward</t>
  </si>
  <si>
    <t>Purchase and installation of water harvesting systems</t>
  </si>
  <si>
    <t>Purchase of tools and Equipment for all VTC centres</t>
  </si>
  <si>
    <t>Rehabilitation of Bomani ECDE centre in Ndavaya</t>
  </si>
  <si>
    <t>Rehabilitation of Denyenye Birikani ECDE Centre in Waa-Ng'ombeni</t>
  </si>
  <si>
    <t>Rehabilitation of Mabayani ECDE centre in Mwereni Ward</t>
  </si>
  <si>
    <t>Renovation and fixing of guard rails at Kibwaga ECDE in Tiwi ward</t>
  </si>
  <si>
    <t>Renovation of Chanyiro ECDE in Mkongani ward</t>
  </si>
  <si>
    <t>Renovation of Dokata ECDE in Mackinon road ward</t>
  </si>
  <si>
    <t>Renovation of Fatihi ECDE at Ukunda ward</t>
  </si>
  <si>
    <t>Renovation of KingwedeECDE in Ramisi ward</t>
  </si>
  <si>
    <t>Renovation of Marwa ECDE at Kinondo</t>
  </si>
  <si>
    <t>Renovation of Mgome B (Westgate) ECDE in Dzombo</t>
  </si>
  <si>
    <t>Renovation of Mkwambani ECDE at Kinondo</t>
  </si>
  <si>
    <t>Renovation of Mulima ECDE at Puma ward</t>
  </si>
  <si>
    <t>Renovation of Muyuni ECDE in Ndavaya ward</t>
  </si>
  <si>
    <t xml:space="preserve">Renovation of Mvumoni ECDE in Pongwe -Kikoneni </t>
  </si>
  <si>
    <t>Renovation of Mwachido ECDE in Vukani in Gombato-Bongwe ward</t>
  </si>
  <si>
    <t>Renovation of Mwamambi ECDE in Gombato Bongwe ward</t>
  </si>
  <si>
    <t>Renovation of Mwambani ECDE in Samburu-Chengoni ward</t>
  </si>
  <si>
    <t>Renovation of Ummul Qura ECDE at Mbuwani in Gombato-Bongwe ward</t>
  </si>
  <si>
    <t>Supply and delivery of Apparel equipments for production center</t>
  </si>
  <si>
    <t>Supply and delivery of Machines for production center</t>
  </si>
  <si>
    <t>Supply and delivery of office furniture for production center</t>
  </si>
  <si>
    <t>Supply and delivery of Special industrial machine for production center</t>
  </si>
  <si>
    <t>Perimeter Wall Gulanze YP</t>
  </si>
  <si>
    <t>Renovation of Mwalolo (Umoja) ECDE centre in Mkongani ward</t>
  </si>
  <si>
    <t>EARLY CHILDHOOD DEVELOPMENT AND EDUCATION</t>
  </si>
  <si>
    <t xml:space="preserve"> 2210309 Field Allowance </t>
  </si>
  <si>
    <t xml:space="preserve"> TOTAL RECURRENT EXPENDITURE FOR VOTE </t>
  </si>
  <si>
    <t>DEVELOPMENT  EXPENDITURE</t>
  </si>
  <si>
    <t xml:space="preserve"> 2211009 Education and Library Supplies(ECDE  Instructional Materials) </t>
  </si>
  <si>
    <t xml:space="preserve"> Instructional Material  except for Waa-Ng'ombeni ward</t>
  </si>
  <si>
    <t xml:space="preserve"> 3110200 Construction of Building </t>
  </si>
  <si>
    <t>Construction of toilet at Jasini ECDE centre in Vanga ward</t>
  </si>
  <si>
    <t xml:space="preserve">Construction of Shesheni ECDE centre in Mbita Mwandimu Village unit in Ndavaya ward </t>
  </si>
  <si>
    <t>Renovation of Matoroni ECDE in Vanga ward</t>
  </si>
  <si>
    <t>Renovation of Kidziweni ECDE in Vanga ward</t>
  </si>
  <si>
    <t>Renovation of Mudumu ECDE in Dzombo ward</t>
  </si>
  <si>
    <t>Renovation of Nzora ECDE centre in Tsimba/Golini ward</t>
  </si>
  <si>
    <t xml:space="preserve">Renovation of N’ngori ECDE centre in Bongwe Gombato ward (one complete ECDE and 2 classrooms) </t>
  </si>
  <si>
    <t>Renovation of Mlungunipa ECDE Centre in Gombato-Bongwe ward</t>
  </si>
  <si>
    <t>Renovation of Shirazi ECDE Centre in Ramisi ward</t>
  </si>
  <si>
    <t>Construction of ECDE at Fahamuni in Ramisi ward</t>
  </si>
  <si>
    <t>Construction of Mwabandari ECDE in Pongwe ward</t>
  </si>
  <si>
    <t>Renovation of Mabanda ECDE in Mkongani ward</t>
  </si>
  <si>
    <t>Construction of an ECDE Centre at Stamili kwa Mzee Rashid Mwabombo in Kinondo ward</t>
  </si>
  <si>
    <t>Construction of Chidundumo ECDE centre in Kinango ward</t>
  </si>
  <si>
    <t>Construction of Majimoto ECDE centre in Dzombo ward</t>
  </si>
  <si>
    <t>Purchase installation and repair of water harvesting systems except for Waa-Ng'ombeni ward</t>
  </si>
  <si>
    <t>Energy saving jikos except for Waa-Ng'ombeni ward</t>
  </si>
  <si>
    <t>TOTAL DEVELOPMENT EXPENDITURE FOR THE DIVISION</t>
  </si>
  <si>
    <t>VOCATIONAL TRAINING</t>
  </si>
  <si>
    <t xml:space="preserve">                                       -   </t>
  </si>
  <si>
    <t>Other Transfers</t>
  </si>
  <si>
    <t>2649999 Village polytechnic Grant</t>
  </si>
  <si>
    <t xml:space="preserve"> Construction of Building </t>
  </si>
  <si>
    <t>Construction of a perimeter wall at Manda VTC in Mwereni ward</t>
  </si>
  <si>
    <t>Completion of a twin workshop at Mrima VTC in Dzombo ward</t>
  </si>
  <si>
    <t>Completion of the girls hostel at Mwandimu West VTC in Ndavaya ward</t>
  </si>
  <si>
    <t>Construction of a storey girls hostel at Kinango VTC in Kinango ward-Phase 1</t>
  </si>
  <si>
    <t>Renovation of two classrooms at Kinango VTC in Kinago ward</t>
  </si>
  <si>
    <t>Construction of a perimter wall at Pungu VTC in Waa Ng'ombeni ward Phase 1</t>
  </si>
  <si>
    <t>Construction of Phase 1 Sabrina VTC Perimeter wall in Mkongani ward</t>
  </si>
  <si>
    <t>Construction of a Twin workshop at Ukunda VTC in Ukunda ward</t>
  </si>
  <si>
    <t>Completion of Ukunda VTC Phase 1 Perimeter wall</t>
  </si>
  <si>
    <t xml:space="preserve">Partitioning and equipping of welding workshop at Kamale VTC in Samburu  ward </t>
  </si>
  <si>
    <t>Construction of Perimeter wall-fence at Mavirivirini VTC in Mwavumbo ward Phase 1</t>
  </si>
  <si>
    <t>Construction of a Hostel at Shimoni VTC in Pongwe/Kikoneni ward Phase 1</t>
  </si>
  <si>
    <t>Construction of Boys Hostel at Msulwa VTC in Kubo south Phase 1</t>
  </si>
  <si>
    <t>Construction of Perimeter wall at Tiwi VTC in Tiwi ward Phase 1</t>
  </si>
  <si>
    <t>Construction of a Perimeter wall makina VTC in Macknon ward</t>
  </si>
  <si>
    <t>Renovation of Lukore VTC 2 classrooms in Kubo South</t>
  </si>
  <si>
    <t>Electricity connection to Vocational Training Centres</t>
  </si>
  <si>
    <t>Completion of Phase 1 of Bang'a  VTC perimeter wall</t>
  </si>
  <si>
    <t>Construction of Mazeras VTC Phase  Triple workshop in Kasemeni ward Phase 1</t>
  </si>
  <si>
    <t>Upgrading of Mwabungo polytechnic to a centre of excellence</t>
  </si>
  <si>
    <t>Support to youth empowerment in Blue Economy in Kasemeni ward</t>
  </si>
  <si>
    <t>3111109 Purchase of educational Aids and related Equipment</t>
  </si>
  <si>
    <t>Purchase of tools and Equipment for all VTC centres except VTCs for Waa -Ng'ombeni</t>
  </si>
  <si>
    <t>TOTAL  EXPENDITURE  FOR THE DIVISION</t>
  </si>
  <si>
    <t>QUALITY ASSURANCE</t>
  </si>
  <si>
    <t>TOTAL  EXPENDITURE FOR THE  DIVISION</t>
  </si>
  <si>
    <t>SCHOLARSHIP AND BURSARY  SCHEME</t>
  </si>
  <si>
    <t xml:space="preserve"> 2649999 Scholarships and Other Educ. -Scholarships and bursaries to needy students </t>
  </si>
  <si>
    <t>TOTAL  USE OF GOODS AND  SERVICES</t>
  </si>
  <si>
    <t>VOTE 3070: WATER SERVICES</t>
  </si>
  <si>
    <t>2110117 Basic Salaries - County Executive Service</t>
  </si>
  <si>
    <t>2210301 Travel Costs (airlines, bus, railway,  mileage allowances,taxi hire etc.)</t>
  </si>
  <si>
    <t>2210303 Domestic Subsistence Allowance</t>
  </si>
  <si>
    <t>2210310 Field Operational Allowance(surveyors &amp; drilling)</t>
  </si>
  <si>
    <t>2210903 Plant, Equipment and Machinery Insurance</t>
  </si>
  <si>
    <t>2211201 Refined Fuels and Lubricants for Transport (Vehicles, water bowsers)</t>
  </si>
  <si>
    <t>2211202 Refined Fuels and Lubricants for Production(Dozer, Excavator &amp; Rig Machine)</t>
  </si>
  <si>
    <t>2211320 Temporary Committees Expenses (Deptmental Committee)</t>
  </si>
  <si>
    <t>2220201 Maintenance of Plant, Machinery and Equipment (including tyres)</t>
  </si>
  <si>
    <t>2220206 Maintenance of Civil Works/Water supplies repairs</t>
  </si>
  <si>
    <t>RECURRENT  COMMITMENTS</t>
  </si>
  <si>
    <t>Being payment for partitioning of water department offices</t>
  </si>
  <si>
    <t>Being payment for supply and delivery of stationery</t>
  </si>
  <si>
    <t>Being payment for office WIFI and internet</t>
  </si>
  <si>
    <t>Being payment for provision of taxi services</t>
  </si>
  <si>
    <t>Being payment for maintenance of motor vehicles</t>
  </si>
  <si>
    <t>Being payment for supply and delivery of litres of fuel</t>
  </si>
  <si>
    <t>Being payment for advertising services</t>
  </si>
  <si>
    <t>Maintenance of motor vehicles registration KCA017F</t>
  </si>
  <si>
    <t>Maintenance of motor vehicles registration 02CG191A</t>
  </si>
  <si>
    <t>Maintenance of motor vehicles registration KCA258F</t>
  </si>
  <si>
    <t>Being payment for training fees for Kibushi and Ali Mwatwenye</t>
  </si>
  <si>
    <t>maintenace of motor vehicle</t>
  </si>
  <si>
    <t>Catering services</t>
  </si>
  <si>
    <t>maintenance of motor vehicle</t>
  </si>
  <si>
    <t>Taxi services</t>
  </si>
  <si>
    <t>Provision of air ticketing</t>
  </si>
  <si>
    <t>Conference and seminars</t>
  </si>
  <si>
    <t>Being payment for supply and delivery of tonners</t>
  </si>
  <si>
    <t>Maintenance of motor vehicles registration KAJ085S</t>
  </si>
  <si>
    <t>maintenace of motor vehicle (KDA 639P)</t>
  </si>
  <si>
    <t>maintenace of motor vehicle (KCA 258F))</t>
  </si>
  <si>
    <t>maintenace of motor vehicle (02CG 038A)</t>
  </si>
  <si>
    <t>maintenace of motor vehicle (GKB 773V)</t>
  </si>
  <si>
    <t>maintenace of motor vehicle (02CG 016A)</t>
  </si>
  <si>
    <t>maintenace of motor vehicle (KAJ 085S)</t>
  </si>
  <si>
    <t>maintenace of motor vehicle  (02CG 038A)</t>
  </si>
  <si>
    <t>maintenace of motor vehicle (KCA 017F)</t>
  </si>
  <si>
    <t>maintenace of motor vehicle  (02CG 277A)</t>
  </si>
  <si>
    <t>TOTAL  RECURRENT  EXPENDITURE</t>
  </si>
  <si>
    <t>Pending Bills</t>
  </si>
  <si>
    <t xml:space="preserve">Drilling of a borehole at Kivuleni (Faraja) in Pongwe  Kikoneni </t>
  </si>
  <si>
    <t>Extension of Water pipeline from Bofu Dam Phase II in Kasemeni Ward</t>
  </si>
  <si>
    <t>Extension pipeline from Bengo to Mgome phase II in Gandini Village Unit, Dzombo ward</t>
  </si>
  <si>
    <t>Augmentation and Improvement of Tsimba -Wanyutu  Water Supply in Tsimba Golini Ward</t>
  </si>
  <si>
    <t>Extension of water pipeline with water tower at Ganjora B to the sorrounding villages  in Ramisi ward</t>
  </si>
  <si>
    <t>Pipeline extension from Deri borehole to Deri A and Deri B in Mkongani ward</t>
  </si>
  <si>
    <t>Expansion of Mabayani Dam in Mwereni Ward</t>
  </si>
  <si>
    <t>Drilling and Equiping of a borehole at Kombani Central Kwa Tsutsu in waa/Ngombeni ward</t>
  </si>
  <si>
    <t>Expansion of Kwa Kamanza Dam</t>
  </si>
  <si>
    <t>Rehabilitation of Dungumale borehole in Kinondo ward</t>
  </si>
  <si>
    <t>Drilling and equipping of Mwaivu borehole with water tower in Kinondo ward</t>
  </si>
  <si>
    <t>Drilling and equipping of aborehole at Kilindini in Mkongani ward</t>
  </si>
  <si>
    <t>Installation of solar powered pump at Mbilini dam in Puma ward</t>
  </si>
  <si>
    <t>Construction of Kilibasi Dam Phase I in Mackinon Road Ward</t>
  </si>
  <si>
    <t>Treatment facility/storage and piping of water at Bofu Dam in Kasemeni Ward</t>
  </si>
  <si>
    <t>Maintenance of water pipeline from Tiwi Sokoni - Chirima in Tiwi ward</t>
  </si>
  <si>
    <t>Commitments BF</t>
  </si>
  <si>
    <t>Bububu Water Supply Project Phase 2: Construction of water  Treatment system and  Improvement of Water Supply Network  in Tsimba Golini ward</t>
  </si>
  <si>
    <t>Construction of water pipeline from Jego –Kiwegu –Mwamose and adjacent areas in Vanga ward( Proposed relocation of Tsuini elevated tank in Vanga ward)</t>
  </si>
  <si>
    <t>Rehabilitation of Mwakunde Dam in Samburu ward</t>
  </si>
  <si>
    <t>Development of Matuga well field Phase 1 in Waa Ng'ombeni ward</t>
  </si>
  <si>
    <t>Drilling of a borehole at Vumirira in Mkongani ward</t>
  </si>
  <si>
    <t xml:space="preserve"> Drilling and equipping of a new borehole at Jeza kwa Mzee Suleiman Dosho in Tsimba Golini Ward</t>
  </si>
  <si>
    <t>Rehabilitation of  Kanana borehole(Drilling or replacement of borehole and transfer of existing solar pumping unit)  in Pongwe-Kikoneni ward</t>
  </si>
  <si>
    <t>Pipeline Extension from Bang’a – Murunguni – Bishop Kalu in Puma Ward</t>
  </si>
  <si>
    <t>Construction of Mnagoni-Luwanga and Ng’onzini water pipeline in Samburu ward</t>
  </si>
  <si>
    <t>Connecting the Mwanda-matumbi 6 inch line to 2 inch line Dzombo water line in Mwavumbo ward(Rehabilitation of Mwanda Matumbi and Dzombo pipeline)</t>
  </si>
  <si>
    <t>Kalalani water improvement system in mwavumbo ward</t>
  </si>
  <si>
    <t>Extension of water pipeline to Mtaa shoping Center in mtaa village unit in Kasemeni ward</t>
  </si>
  <si>
    <t>Extension of water pipeline from  Mtaa dam to Mtaa B Village.</t>
  </si>
  <si>
    <t>Pipeline extension of Panama – Shimoni (Kona ya Tswaka – panama section) Phase II) in Pongwe Kikoneni ward</t>
  </si>
  <si>
    <t>Proposed pipeline extension to Juaje in Gombato ward</t>
  </si>
  <si>
    <t>Extension of pipeline from Mwaluvanga dispensary to Muembeni and Kilulu Primary in Kubo south ward</t>
  </si>
  <si>
    <t>Construction of a water pipeline from Mrihi wa Bibi - Kwa Mama Anastacia Muthee in Kubo South ward</t>
  </si>
  <si>
    <t>Construction of a water pipeline from Tangini - Makwang'ani with an extension to Boyani Mwandogo in Kubo South ward</t>
  </si>
  <si>
    <t>Rehabilitation of Mtsangatamu to Mkongani water pipeline in Mkongani ward</t>
  </si>
  <si>
    <t>Proposed pipeline extension from Magaoni BH in Kinondo Ward(proposed drilling at Magaoni &amp; construction of Water tower.</t>
  </si>
  <si>
    <t>Construction of water tower and 500metres pipeline extension at Maramba kwa Mwamtindi in Kinondo ward</t>
  </si>
  <si>
    <t>Extension of water pipeline from Mkanda to Maphombe  in Ramisi ward</t>
  </si>
  <si>
    <t>Extension of water pipeline from Mkwambani to Mvureni in Kinondo ward</t>
  </si>
  <si>
    <t>Extension of piped water from Kizingo dam- Mwangaza in Mackinon Road Ward</t>
  </si>
  <si>
    <t>Nikaphu water improvement system in Pongwe Kikoneni ward</t>
  </si>
  <si>
    <t>Establishment of a well field in Matuga (Mng’ongoni) in Waa Ng'ombeni ward</t>
  </si>
  <si>
    <t>Drillling and equiping of a borehole at Mwauchi village in Waa/Ngombeni ward</t>
  </si>
  <si>
    <t>Construction of Denyenye Hardrock borehole</t>
  </si>
  <si>
    <t>Drilling and equiping of a solar powered borehole with water tower at Makondeni in Waa/Ngombeni ward</t>
  </si>
  <si>
    <t>Drilling and installation of a solar powered borehole at Mwandeo Milimani in Pongwe Kikoneni ward</t>
  </si>
  <si>
    <t>Drilling and equiping of a borehole with water tower at mivumoni, Mzee Mwamajepo around former Paletina Hotel in Gombato ward</t>
  </si>
  <si>
    <t>Drilling and equiping of aborehole at ukunda Scheme kwa Mwachizumo in Ukunda ward</t>
  </si>
  <si>
    <t>Drilling and equipping of a borehole and pipeline extension at Mkomatendegwa in Kinondo ward</t>
  </si>
  <si>
    <t>Construction of water tower at Kwa Tagalala and pipleline extension at Kwa Bengo in Mbavu Village in Kinondo ward</t>
  </si>
  <si>
    <t>Drilling and equipping of solar powered borehole at Ibin Sina dispensary in Kinondo ward</t>
  </si>
  <si>
    <t>Construction of water tower at Muembe Kijembe in Kinondo ward</t>
  </si>
  <si>
    <t>Drilling and equipping of Dabara borehole with water tower and pipeline extension (1Km) to the sorrounding villages in Kinondo ward</t>
  </si>
  <si>
    <t>Installation of Bomani BH in Ramisi ward</t>
  </si>
  <si>
    <t>Purchase and installation of a solar powered pump at Mlongotoni Borehole in Ramisi ward</t>
  </si>
  <si>
    <t>Drilling and equipping of a borehole at Mtsangatamu(Votya) in Mkongani ward</t>
  </si>
  <si>
    <t>Drilling  and equipping of a borehole with water tower at Pumwani in Mkongani ward</t>
  </si>
  <si>
    <t>Installation of Jorori borehole and pipeline extension in Tsimba Golini ward</t>
  </si>
  <si>
    <t>Drilling and equipping of boreholes at Mwamivi Mkomani, Debwe ECDE and Muungano Village in Tiwi ward</t>
  </si>
  <si>
    <t>Rehabilitation of Chikola borehole with installation of solar powered machine in Tiwi ward</t>
  </si>
  <si>
    <t>Drilling and equipping of a solar powered borehole with water tower at Mwachema-Ndugu Village in Tiwi ward</t>
  </si>
  <si>
    <t>Drilling and equipping of a solar powered borehole with water tower at Dzombo village in Tiwi ward</t>
  </si>
  <si>
    <t>Drilling and equipping of a solar powered borehole with water tower at Chai Mabu (Kwa Mzee Hassan Dzengo) in Tiwi ward</t>
  </si>
  <si>
    <t>Rehabilitation of Lwara Community borehole in Mkongani ward( Solarization of Mtsaviani P. School BH in Mkongani ward</t>
  </si>
  <si>
    <t>Drilling of borehole at Mawia in Kubo South ward</t>
  </si>
  <si>
    <t>Drilling of Mangawani and Likoni ya Mwaluvanga boreholes each at Kshs 4,000,0000 in Kubo South ward</t>
  </si>
  <si>
    <t>Installation of solar powered pump for Bandu in Dzombo ward</t>
  </si>
  <si>
    <t>Installation of solar powered pump machine at Vitsangalaweni Dam in Dzombo ward</t>
  </si>
  <si>
    <t>Construction of auxilliary facilities (cattle troughs and Commnity water points) at Kichwa cha Mtu Dam in Kasemeni village unit in Mwereni ward</t>
  </si>
  <si>
    <t>Rehabilitation of Djabia at Wasini and Mkwiro villages in Pongwe Kikoneni ward</t>
  </si>
  <si>
    <t>Expansion and Disilting  of Bengo Dam in Gandini Village unit in Dzombo ward</t>
  </si>
  <si>
    <t>Construction of Tingani Dam Phase I in Mwereni ward</t>
  </si>
  <si>
    <t>Construction of Umoja Dam Phase I (Treatment facility/storage and piping) in Mwereni Ward</t>
  </si>
  <si>
    <t>Treatment facility/storage and piping of water at Silaloni/Shauri Moyo Dam in Samburu Chengoni Ward</t>
  </si>
  <si>
    <t>Construction of Booster pump at Kinango Baraza park to boost pressures to Amani and Mwangani in Kinango ward</t>
  </si>
  <si>
    <t>Pipeline extension from Kivuma- Kaogeswa centre at Majoreni in Pongwe Kikoneni Ward</t>
  </si>
  <si>
    <t>Rehabilitation and testing of Samburu – Silaloni pipeline and installation of a new solar pump at Jongooni booster pump in Samburu ward</t>
  </si>
  <si>
    <t>Rehabilitation and expansion of Mwanamngulu Water pan in Mkongani ward</t>
  </si>
  <si>
    <t>Expansion &amp; Rehabilitation of Mgalani- Busho- Kilibasi water pipeline project in Mackinnon Road ward</t>
  </si>
  <si>
    <t xml:space="preserve">Maintenance of Community Water Projects </t>
  </si>
  <si>
    <t>Drilling and equipping of a borehole and piping of water  at Mwangoloko Kwa Kizuka Family in Kinondo ward</t>
  </si>
  <si>
    <t>Water and Sanitation Project</t>
  </si>
  <si>
    <t>Rehabilitation of Mwarutswa Center and kanana center boreholes with pipeline extension to Makalani, Chinuni, Mwajaate, and Aleni Villages in Pongwe Kikoneni ward</t>
  </si>
  <si>
    <t>Installation of Motorized Pumping system with a water tower at Bumamani Borehole in Gazi Village Unit, Kinondo Ward</t>
  </si>
  <si>
    <t>Extension pipeline from Bengo to Mgome phase II in Gandini Village Unit, Dzombo ward Phase-2</t>
  </si>
  <si>
    <t>TOTAL   DEVELOPMENT  COMMITMENTS AND PENDING BILLS</t>
  </si>
  <si>
    <t>3111499 Research, Feasibility Studies</t>
  </si>
  <si>
    <t>Water Quality; Procurement of Treatment Chemicals &amp; water quality testing</t>
  </si>
  <si>
    <t>Environmental Impact Assessment and Water Abstraction Authorization</t>
  </si>
  <si>
    <t>Water Resources Authority (WRA) permits</t>
  </si>
  <si>
    <t>Other Current Transfers</t>
  </si>
  <si>
    <t>TOTAL   DEVELOPMENT EXPENDITURE</t>
  </si>
  <si>
    <t>Community Water Projects-Support and maintenance</t>
  </si>
  <si>
    <t>3111504 Other Infrastructure and Civil Works(Community Water projects support and maintenance</t>
  </si>
  <si>
    <t>Training and facilitation of Registration of community Water Users Association(WUA) to manage water schemes</t>
  </si>
  <si>
    <t>Grant to Kwawasco (Mkanda Dam O&amp;M expenses)</t>
  </si>
  <si>
    <t>Water pipeline supply systems</t>
  </si>
  <si>
    <t>3111500 Rehabilitation of Civil Works</t>
  </si>
  <si>
    <t>3111502 Water Supplies and Sewerage- Water pipeline supply systems</t>
  </si>
  <si>
    <t>Construction of a water pipeline from Mrihi wa Bibi - Kwa Mama Anastacia Muthee in Kubo South ward Phase-2</t>
  </si>
  <si>
    <t>Construction of water tower and 500metres pipeline extension at Maramba kwa Mwamtindi in Kinondo ward Phase-2</t>
  </si>
  <si>
    <t>Construction of a water pipeline from Tangini - Makwang'ani with an extension to Boyani Mwandogo in Kubo South ward Phase-2</t>
  </si>
  <si>
    <t>Extension of water pipeline from  Mtaa dam to Mtaa B Village. Phase-2</t>
  </si>
  <si>
    <t>Extension of water pipeline from Mkanda to Maphombe  in Ramisi ward Phase-2</t>
  </si>
  <si>
    <t>Construction of Booster pump at Kinango Baraza park to boost pressures to Amani and Mwangani in Kinango ward Phase-2</t>
  </si>
  <si>
    <t>Construction of Mnagoni-Luwanga and Ng’onzini water pipeline in Samburu ward Phase-2</t>
  </si>
  <si>
    <t>Kalalani water improvement system in mwavumbo ward Phase-2</t>
  </si>
  <si>
    <t>Expansion &amp; Rehabilitation of Mgalani- Busho- Kilibasi water pipeline project in Mackinnon Road ward Phase-2</t>
  </si>
  <si>
    <t xml:space="preserve">Water Pipeline extension from Mulika Mwizi takeoff to Kwa Kaderu in Mackinon Road Ward </t>
  </si>
  <si>
    <t>Pipeline extension of Panama – Shimoni (Kona ya Tswaka – panama section) Phase II) in Pongwe Kikoneni ward Phase-2</t>
  </si>
  <si>
    <t>Rehabilitation of Mtsangatamu to Mkongani water pipeline in Mkongani ward Phase-2</t>
  </si>
  <si>
    <t>Pipeline extension from Kivuma- Kaogeswa centre at Majoreni in Pongwe Kikoneni Ward Phase-2</t>
  </si>
  <si>
    <t>Drilling and equipping of a borehole and pipeline extension at Mkomatendegwa in Kinondo ward Phase-2</t>
  </si>
  <si>
    <t>Construction of water tower at Kwa Tagalala and pipleline extension at Kwa Bengo in Mbavu Village in Kinondo ward Phase-2</t>
  </si>
  <si>
    <t>Survey and Design of water pipelines within the county</t>
  </si>
  <si>
    <t>Pipeline Extension from Murunguni – Bishop Kalu &amp; Amani in Puma &amp; Kinango Wards</t>
  </si>
  <si>
    <t xml:space="preserve">Rehabilitation of Kiziamonzo - Dumbule and Dumbule  - Chiphangani pipelines in Kinango ward </t>
  </si>
  <si>
    <t>Pipeline extension from Kwa Mwalolo to Chilongoni in Kinango ward</t>
  </si>
  <si>
    <t>Pipeline extension from Mtsangatifu to Mwaluganje primary in Kinango ward</t>
  </si>
  <si>
    <t>Pipeline extension from Moyeni to Kwa Lukongo in Kinango ward</t>
  </si>
  <si>
    <t>Pipeline extension from Chimya to Chimya dispensary and village in Tsimba Golini ward</t>
  </si>
  <si>
    <t>Construction of water tower and installation of solar powered pump at Pangani dam  in Mwereni ward</t>
  </si>
  <si>
    <t>Construction of water tower at Dzuho ra Mawe in Mwereni ward</t>
  </si>
  <si>
    <t>Extension of pipeline from Stage ya Mhogo to Patanani slaughter house (Tsimba Golini Ward)</t>
  </si>
  <si>
    <t>Rehabilitation of Magwasheni  - Mbegani pipeline, construction of supply line to Tiribe and installation of pump at Magwasheni pumping station in Mkongani ward</t>
  </si>
  <si>
    <t>Pipeline extension from Burani - Chibuyuni Mafusi in Mkongani ward</t>
  </si>
  <si>
    <t>Rehabilitation of Shimba Hills water supply system Kubo South Ward</t>
  </si>
  <si>
    <t>Pipeline extension from Msulwa to Majimboni  in Kubo South ward</t>
  </si>
  <si>
    <t>Vikinduni – Chigombero C, B &amp; A pipeline phase II in Mwavumbo ward</t>
  </si>
  <si>
    <t>Lutsangani - M'bande - Chidzipwa pipeline extension in Mwavumbo</t>
  </si>
  <si>
    <t>Mazeras Mabirikani - Mwamdudu water pipeline in Kasemeni ward</t>
  </si>
  <si>
    <t>Repair and maintenance of Hanje Chigato water pipeline in Kasemeni ward</t>
  </si>
  <si>
    <t>Mazeras mision offtake</t>
  </si>
  <si>
    <t>Installation of a flood light at Nyalani Treatment Pumping Station in Puma ward</t>
  </si>
  <si>
    <t>Extension of water pipeline at Marigiza water tower to Madzokani, Voroni and Muembeni in Ramisi ward</t>
  </si>
  <si>
    <t>Pipeline extension from Mkuduru A Borehole in Dzombo Ward</t>
  </si>
  <si>
    <t>Pipeline extension from Dzombo Primary to Chakaya mwembe residence  in Dzombo</t>
  </si>
  <si>
    <t>Pipeline extension from Mwakayamba borehole in Mbavu Village to Kwa Wanje and Kwa Mwachumba in Kinondo ward</t>
  </si>
  <si>
    <t>Pipeline extension from Kiuzini borehole to kwa Malamba 500M in Kinondo ward</t>
  </si>
  <si>
    <t>Pipeline extension from Kwa Tagalala borehole to kwa Bwengo Phase III in Kinondo ward</t>
  </si>
  <si>
    <t>Pipeline Extension from Simkumbe Borehole in Tiwi ward</t>
  </si>
  <si>
    <t>Pipeline extensions from Tiwi well field boreholes in Tiwi Ward</t>
  </si>
  <si>
    <t>3111502 Water Supplies and Sewerage-Borehole and Spring Water supply systems</t>
  </si>
  <si>
    <t>Drilling  and equipping of a borehole at Madibwani dispensary in Waa-Ngombeni ward</t>
  </si>
  <si>
    <t>Drilling  and equipping of a borehole at Kombani Kiferejini Kwa Nyale in Waa-Ngombeni ward</t>
  </si>
  <si>
    <t>Drilling  and equipping of a borehole at Tumbula in Waa-Ngombeni ward</t>
  </si>
  <si>
    <t>Drilling  and equipping of a borehole at Mwele in Waa-Ngombeni ward</t>
  </si>
  <si>
    <t>Drilling  and equipping of a borehole at Mwatate in Waa-Ngombeni ward</t>
  </si>
  <si>
    <t xml:space="preserve">Drilling  and equipping of a borehole at Ngombeni -Moshini kwa Mzee Atta in Waa-Ngombeni </t>
  </si>
  <si>
    <t>Drilling  and equipping of a borehole at Makunguni Kwa Mama Masika  in Waa-Ngombeni ward</t>
  </si>
  <si>
    <t>Drilling  and equipping of a borehole at Mwauchi  in Waa-Ngombeni ward 2</t>
  </si>
  <si>
    <t>Drilling  and equipping of a borehole at Kwa Mwachiuyu in Waa-Ngombeni ward</t>
  </si>
  <si>
    <t>Drilling  and equipping of a borehole at Voroni Kwa Mwangalieni in Waa-Ngombeni ward</t>
  </si>
  <si>
    <t>Installation of Demineralization facility at Kituu Borehole in Mackinon Road ward Phase-2</t>
  </si>
  <si>
    <t>Installation of Jorori borehole and pipeline extension in Tsimba Golini ward Phase-2</t>
  </si>
  <si>
    <t>Installation ,equipping and electrification of a borehole at Jeza A in Tsimba -Golini ward</t>
  </si>
  <si>
    <t>Drilling of borehole at Maweni village in Tiwi ward Phase-2</t>
  </si>
  <si>
    <t>Drilling and equipping of a borehole at Mtsangatamu(Votya) in Mkongani ward Phase-2</t>
  </si>
  <si>
    <t>Drilling and equipping of a borehole and piping of water  at Mwangoloko Kwa Kizuka Family in Kinondo ward Phase-2</t>
  </si>
  <si>
    <t>Rehabilitation of Dungumale borehole in Kinondo ward Phase-2</t>
  </si>
  <si>
    <t>Drilling and equipping of solar powered borehole at Ibin Sina dispensary in Kinondo ward Phase-2</t>
  </si>
  <si>
    <t>Drilling and equipping of Mwaivu borehole with water tower in Kinondo ward Phase-2</t>
  </si>
  <si>
    <t>Drilling and equipping of a borehole with water tower at Ndugumbeni in Kinondo Ward</t>
  </si>
  <si>
    <t>Drilling and equipping of a borehole with water tower at Magongoni-Kigaleni in Kinondo Ward</t>
  </si>
  <si>
    <t>Drilling and equipping of Dabara borehole with water tower and pipeline extension (1Km) to the sorrounding villages in Kinondo ward Phase-2</t>
  </si>
  <si>
    <t>Installation of Bomani BH in Ramisi ward Phase-2</t>
  </si>
  <si>
    <t>Drilling  and equipping of a borehole with water tower at Pumwani in Mkongani ward Phase-2</t>
  </si>
  <si>
    <t>Drilling of a borehole at Mkomba Mekka in Mkongani ward</t>
  </si>
  <si>
    <t>Equiping of a borehole at Kilindini in Mkongani ward</t>
  </si>
  <si>
    <t>Drilling and equipping of a solar powered borehole with water tower at Mwachema-Ndugu Village in Tiwi ward Phase-2</t>
  </si>
  <si>
    <t>Drilling and equipping of a solar powered borehole with water tower at Dzombo village in Tiwi ward Phase-2</t>
  </si>
  <si>
    <t>Drilling and equipping of a solar powered borehole with water tower at Chai Mabu (Kwa Mzee Hassan Dzengo) in Tiwi ward Phase-2</t>
  </si>
  <si>
    <t>Drilling of Mangawani and Likoni ya Mwaluvanga boreholes each at Kshs 4,000,0000 in Kubo South ward Phase-2</t>
  </si>
  <si>
    <t>Rehabilitation of Mwarutswa Center and kanana center boreholes with pipeline extension to Makalani, Chinuni, Mwajaate, and Aleni Villages in Pongwe Kikoneni ward Phase-2</t>
  </si>
  <si>
    <t>Rehabilitation of Lwara Community borehole in Mkongani ward( Solarization of Mtsaviani P. School BH in Mkongani ward Phase-2</t>
  </si>
  <si>
    <t>Supply and delivery of drilling materials</t>
  </si>
  <si>
    <t>Drilling &amp; equipping of Borehole at Jimbo in Kubo South Ward</t>
  </si>
  <si>
    <t>Equipping of borehole at Mawia in Kubo South ward</t>
  </si>
  <si>
    <t>Drilling &amp; equipping of Borehole at Kinango Ndogoin Kubo South Ward</t>
  </si>
  <si>
    <t>Drilling and Equipping of a  Borehole at Msulwa in Kubo South ward(Construction of Msulwa Wia)</t>
  </si>
  <si>
    <t>Installation of solar powered pump at Manyatta borehole in Kubo South ward</t>
  </si>
  <si>
    <t>Equipping of Majikuko Borehole with a high yield pump in Kinondo ward</t>
  </si>
  <si>
    <t>Drilling and equipping of Majimoto borehole in Dzombo ward( Installation of Majimoto Borehole and pipeline extension)</t>
  </si>
  <si>
    <t>Rehabilitation of Ngoto Borehole and laying of pipeline to Ngowa Magodzoni in Tiwi Ward</t>
  </si>
  <si>
    <t>Solarisation of Vwivwini PS borehole in Pongwe Kikoneni Ward</t>
  </si>
  <si>
    <t>Purchase and installation of 10,000L water tank at Dziwe ra simba in Mkongani ward</t>
  </si>
  <si>
    <t>Solarisation of wells and rehabilitation of 2 km pipeline in Gazi, Kinondo Ward</t>
  </si>
  <si>
    <t>Drilling and Equipping of Mwangwei Dispensary Borehole in Pongwe/Kikoneni ward</t>
  </si>
  <si>
    <t>Drilling and Equipping of Mwahoa borehole in Pongwe Kikoneni ward</t>
  </si>
  <si>
    <t>3111502 Water Supplies and Sewerage-Surface water supply systems-Dams</t>
  </si>
  <si>
    <t xml:space="preserve">Construction of Tingani Dam Phase I in Mwereni ward </t>
  </si>
  <si>
    <t xml:space="preserve">Construction of Umoja Dam Phase I (Treatment facility/storage and piping) in Mwereni Ward </t>
  </si>
  <si>
    <t>Survey and Design of water pans and small Dams</t>
  </si>
  <si>
    <t>Construction of Tingani dam phase 2 in Mwereni ward: Treatment works and pipeline extension</t>
  </si>
  <si>
    <t>Construction of Njalo water pan in Puma ward</t>
  </si>
  <si>
    <t>Rehabilitation of Bekadzo dam (Concrete spill way) in Puma ward</t>
  </si>
  <si>
    <t>Adoption of High Density Polyethylene(HDPE) for the Kibaoni-Moyeni water pipeline in Kinango ward</t>
  </si>
  <si>
    <t>Flagship project: Construction of Bofu Dam Phase III: Pipeline extension in Kasemeni ward</t>
  </si>
  <si>
    <t>Flagship Project: Construction of Silaloni Dam Phase III: Pipeline extension in Samburu ward</t>
  </si>
  <si>
    <t>Flag ship project: Construction of large dam, Kilibasi dam phase II: Treatment facility and pipeline  in Mackinon Road ward</t>
  </si>
  <si>
    <t xml:space="preserve">Construction of water tower at kizingo irrigation scheme in Mackinon road ward </t>
  </si>
  <si>
    <t>Flag ship project: Construction of large dam, Umoja dam in Mwereni ward Phase 2</t>
  </si>
  <si>
    <t>Expansion and distillation of Kakindu dam in Ndavaya ward</t>
  </si>
  <si>
    <t>Expansion and distillation of Magongoni dam at Mkangombe in Ndavaya ward</t>
  </si>
  <si>
    <t>Expansion and distillation of Bumani dam at Gulanze  in Ndavaya ward</t>
  </si>
  <si>
    <t>Construction of Kizibe Dam</t>
  </si>
  <si>
    <t>TOTAL RECURRENT EXPENDITURE  FOR VOTE</t>
  </si>
  <si>
    <t>TOTAL EXPENDITURE FOR  VOTE</t>
  </si>
  <si>
    <t>VOTE 3071: ROADS AND PUBLIC WORKS</t>
  </si>
  <si>
    <t>2110117 Basic Salaries - County Executive Services</t>
  </si>
  <si>
    <t>2210301 Travel Costs (airlines, bus, railway, mileage allowances, Taxis etc.)</t>
  </si>
  <si>
    <t>2210303 Domestic Subsistence  Allowance</t>
  </si>
  <si>
    <t>2210599 Printing, Advertising - Other</t>
  </si>
  <si>
    <t>2210604 Hire of Transport ( Shovel, low loader hire, other machinery etc)</t>
  </si>
  <si>
    <t xml:space="preserve">2210799 Training Expenses - Others </t>
  </si>
  <si>
    <t>2210801 Catering Services - Accommodation, Food and Drinks</t>
  </si>
  <si>
    <t>Road Safety Activities</t>
  </si>
  <si>
    <t>2211029 Purchase of Safety Gear and consumables</t>
  </si>
  <si>
    <t>2211101 General Office Supplies (papers, pencils, forms, small office equipment)</t>
  </si>
  <si>
    <t>2211320 Temporary Committees Expenses</t>
  </si>
  <si>
    <t>2220299 Routine Maintenance - Other (county electrification)</t>
  </si>
  <si>
    <t>RECURRENT  COMMITEMENTS</t>
  </si>
  <si>
    <t>Taxi hire services</t>
  </si>
  <si>
    <t>Supply of tyres</t>
  </si>
  <si>
    <t>Supply of fire equipment</t>
  </si>
  <si>
    <t>supply of tyres</t>
  </si>
  <si>
    <t>Supply of catering services</t>
  </si>
  <si>
    <t>Conference &amp; accommodation services</t>
  </si>
  <si>
    <t>Conference &amp; Accommodation services</t>
  </si>
  <si>
    <t>Maintenance / service of vehicles</t>
  </si>
  <si>
    <t>Air ticketing services</t>
  </si>
  <si>
    <t>Laptops &amp; Printers</t>
  </si>
  <si>
    <t>Computer accessories</t>
  </si>
  <si>
    <t>WATER BILL</t>
  </si>
  <si>
    <t>provision of insurance cover</t>
  </si>
  <si>
    <t>Hire of machinery for county roads</t>
  </si>
  <si>
    <t>Repair of high mast works</t>
  </si>
  <si>
    <t>DEVELOPMENTS COMMITMENTS</t>
  </si>
  <si>
    <t>Flagship Project 4: Upgrading to Bitumen Standard of Vinuni - Tiwi Sokoni Road - Phase II</t>
  </si>
  <si>
    <t>Cabro paving of Milalani - Vidungeni Rd in Ramisi ward</t>
  </si>
  <si>
    <t>Grading and murraming of Eshu-Ganzore road with culverts in Ramisi ward</t>
  </si>
  <si>
    <t>Rehabilitation and murraming of Muhaka-Kigaleni road in Kinondo ward</t>
  </si>
  <si>
    <t>Murraming and culverting of Kidomaya to Lunga Lunga road vanga ward</t>
  </si>
  <si>
    <t>Rehabilitation &amp; Murraming Vitsangalaweni/Kwa Masai Road in Dzombo ward</t>
  </si>
  <si>
    <t>Murraming of Mamba-Nguluku road in Dzombo ward</t>
  </si>
  <si>
    <t>Grading and murraming of Mahoyo -Shamba Jipya road in Dzombo ward</t>
  </si>
  <si>
    <t>Opening and Grading of Chikuyu A to Chikuyu B Road in Kasemeni Road</t>
  </si>
  <si>
    <t>Cabro paving of Kigato- Mng'ongoni road in Waa/Ngo'mbeni ward</t>
  </si>
  <si>
    <t>Cabro-Paving of Waa Stage to Waa Dispensary road  in Waa/Ngo'mbeni ward</t>
  </si>
  <si>
    <t>Cabro paving and streetlighting from Waa-Mbweka road  in Waa/Ngo'mbeni ward</t>
  </si>
  <si>
    <t>Installation of floodlight at Ngoto village in Tiwi ward</t>
  </si>
  <si>
    <t>Installation of solar powered from Kisimachande to Mwaembe Hospital  in Ramisi ward</t>
  </si>
  <si>
    <t>Installation of 20 metres height floodlight at Kiuzini Kwa Naran in Kinondo ward</t>
  </si>
  <si>
    <t>Opening, grading and construction of a drift at Masindeni to Magomani to Mtambwe Road in Kinondo ward</t>
  </si>
  <si>
    <t>Installation of floodlight at Mshiu in Pongwe/Kikoneni ward</t>
  </si>
  <si>
    <t>Grading and Murraming of Tiribe - Mzinji - Mtsamviani Rd  in Mkongani ward</t>
  </si>
  <si>
    <t>Installation of floodlight at Bishop Kalu Dispensary in Puma ward</t>
  </si>
  <si>
    <t>Extension of Street lights along Kona ya Jadini - Lotfa- Beach road in Ukunda ward</t>
  </si>
  <si>
    <t>Installation of floodlight at Mtsamviani Trading Centre in Mkongani ward</t>
  </si>
  <si>
    <t>Cabro paving of Sokoni-Tiwi rural health centre road in Tiwi ward</t>
  </si>
  <si>
    <t>Flagship Project 5: Mechanical Workshop    - Phase II</t>
  </si>
  <si>
    <t>Rehabilitation of Burani-Mwamtobo-Zion road in Mkongani ward</t>
  </si>
  <si>
    <t>Rehabilitation of Mangawani Mkanda dam Maphombe road in Kubo south ward</t>
  </si>
  <si>
    <t>Installation of floodlight at Kidimu in Pongwe/Kikoneni ward</t>
  </si>
  <si>
    <t>Rehabilitation of county access road: Jimbo rd -KRB</t>
  </si>
  <si>
    <t>Rehabilitation of Odessa -Matumizi-Kwa Mama Betty-N'ngori road</t>
  </si>
  <si>
    <t>Consultancy services for tarmmacking of Kona ya Musa - Mabokoni road in Ukunda ward</t>
  </si>
  <si>
    <t>Cabro paving of Tatu Bila - Bomani Rd in Ramisi ward</t>
  </si>
  <si>
    <t>Grading and gravelling Masimbani to Mwandeo and Mwauga to Mabafweni road with an extension to Masimabi primary school in Pongwe/Kikoneni ward</t>
  </si>
  <si>
    <t>Opening and grading  of Mdomo-Dzivani-Jeza-Sakake-Busho road in Macknon rd ward</t>
  </si>
  <si>
    <t>Flagship Project 1: Upgrading to Bitumen Standard of  Mkilo - Kalalani - Mavirivirini Road - Phase III</t>
  </si>
  <si>
    <t>Flagship Project 3: Upgrading to Bitumen Standard of Mwangwei-Majoreni road</t>
  </si>
  <si>
    <t>Flagship Project 4: Fire Station - Phase II</t>
  </si>
  <si>
    <t>Tarmacking of Kona Ya Police to Msambweni Referral Hospital Road</t>
  </si>
  <si>
    <t>Cabro paving of Gulf-Cooperative Road arount St. Joseph Catholic Primary School in Ukunda Ward</t>
  </si>
  <si>
    <t>Tarmacking of a Section of vyongwani-Lunguma Road at Vyogwani dispensary in Tsimba Golini</t>
  </si>
  <si>
    <t>Installation of floodlight mast at Makondeni Village in Waa/Ngo'mbeni ward</t>
  </si>
  <si>
    <t>Grading and spot murraming of Marenje to Mwavumbe road in Dzombo ward</t>
  </si>
  <si>
    <t>Rehabilitation of Mulunguni-Kizingo-Makamini-Kituu road in Macknon rd ward</t>
  </si>
  <si>
    <t>Murraming Mwangulu - Kilimangodo road in Mwereni ward</t>
  </si>
  <si>
    <t>Installation of floodlight at Kirima in Tiwi ward</t>
  </si>
  <si>
    <t>Cabro paving of Msambweni Hospital Beach park road in Ramisi ward</t>
  </si>
  <si>
    <t>Rehabilitation of Mwalukombe - Mwalukombe Girls Secondary School Ndavaya ward</t>
  </si>
  <si>
    <t>Cabro paving of Bomani kwa Soro - Vidungeni - Milalani road in Ramisi ward</t>
  </si>
  <si>
    <t>Gravelling and culverts Kiranze-Mwamtsefu-Manda road in Mwereni ward-KRB</t>
  </si>
  <si>
    <t>Rehabilitation and Gravelling of Mwangwei-Majoreni Road in Pongwe/ Kikoneni ward-KRB</t>
  </si>
  <si>
    <t>Gravelling of Mwachanda - Mbita rd and installation of drifts before kwa Ruaka and Kakuphani in Ndavaya ward-KRB</t>
  </si>
  <si>
    <t>Murraming &amp; drifting of Mwabila- Katsimbalwena road in Mwavumbo ward-KRB</t>
  </si>
  <si>
    <t>Opening and murraming of 2kilometres road from Kizimu Kazi to Shine Yetu in Kinondo ward</t>
  </si>
  <si>
    <t>Installation of streetlights at Meli Kubwa Town to KENHA market in MacKinnon rd ward</t>
  </si>
  <si>
    <t>Cabropaving of Sokoni-Mkoyo-Kirima-Amani Beach road in Tiwi ward- KRB</t>
  </si>
  <si>
    <t>Gravelling of Mahuruni Kiwegu Road in Vanga ward - KRB</t>
  </si>
  <si>
    <t>Construction of drifts at Kwa Mgutu &amp; Kwa Ngoloma in Mwavumbo ward-KRB</t>
  </si>
  <si>
    <t>Rehabilitation of Bofu - Guro - Deri ya Mnavu Road. And Culverts/ drift installation at Pangani and Kwa Jawa in Kasemeni ward-KRB</t>
  </si>
  <si>
    <t>Murraming and structuring: Masaruko-Makamini –Kituu Rd in Mackinon ward-KRB</t>
  </si>
  <si>
    <t>Rehabilitation of Maziani - Chengoni - Mtulu Rd in Samburu Chengoni ward</t>
  </si>
  <si>
    <t>Murraming of Mkwambani/Maramba to Magomani Road in Kinondo Ward</t>
  </si>
  <si>
    <t>Opening of Vukani-Mlungunipa road in Gombato /Bongwe ward</t>
  </si>
  <si>
    <t>Opening of Taru Minazini - Fuleye - Mbegani - Magale Rd in Macknon rd ward</t>
  </si>
  <si>
    <t>Proposed relocation of floodlights at kinango(3no.) in Kinango ward</t>
  </si>
  <si>
    <t>Installation of 20 metres height floodlight at Colorado in Kinondo ward</t>
  </si>
  <si>
    <t>Installation of a floodlight at Darad near Veterinary in Gombato /Bongwe ward</t>
  </si>
  <si>
    <t>Installation of floodlight at Tswaka trading center in Pongwe/Kikoneni ward</t>
  </si>
  <si>
    <t>Murraming of Mabokoni-TUM University-Blue Jay Road in Gombato/Bongwe ward-KRB</t>
  </si>
  <si>
    <t>Murraming of Bombo-Mbuguni road in Waa/ Ng'ombeni - KRB</t>
  </si>
  <si>
    <t>Murraming of Vuga Tingeti Dima road in Tsimba/Golini ward -KRB</t>
  </si>
  <si>
    <t>Murraming: Kinango - Amkeni road in Kinango ward - KRB</t>
  </si>
  <si>
    <t>Installation of floodlight at Moyeni Trading Centre in Kinango ward</t>
  </si>
  <si>
    <t>Murraming of Vikolani-Bofu road in Kasemeni Ward</t>
  </si>
  <si>
    <t>Installation of Floodlight at Canoe Town in Kinondo Ward</t>
  </si>
  <si>
    <t>Hire of machinery &amp; murraming of Kona ya Maasai Shimba Hills</t>
  </si>
  <si>
    <t>Grading and Gravelling of Kibiboni to Kikoneni centre in Pongwe Kikoneni ward</t>
  </si>
  <si>
    <t>Murramming of Galu-Kigugumo Road in Kinondo Ward</t>
  </si>
  <si>
    <t>Provision of Murram for selected county roads</t>
  </si>
  <si>
    <t>TOTAL DEVELOPMENT PENDING BILLS AND COMMITMENTS</t>
  </si>
  <si>
    <t>Infrastructure &amp; public works</t>
  </si>
  <si>
    <t>3110400 Construction of Roads</t>
  </si>
  <si>
    <t>County Flagship projects (Upgrading of roads to bitumen standards) (CRF)</t>
  </si>
  <si>
    <t xml:space="preserve">Flagship Project 1: Tarmacking of Mkilo- Kalalani- Mavirivirini  Road-Phase III </t>
  </si>
  <si>
    <t xml:space="preserve"> Flagship Project 4: Upgrading to Bitumen Standard of Vinuni - Tiwi Sokoni Road - Phase II </t>
  </si>
  <si>
    <t>Flagship Project 5: Tarmacking of Tsimba-Golini -Lunguma Rd</t>
  </si>
  <si>
    <t>Flagship Project 6: Tarmacking of Mwangwei-Majoreni Rd</t>
  </si>
  <si>
    <t>County Revenue Fund Projects(CRF) FY 2024/2025</t>
  </si>
  <si>
    <t>3110402 Access Roads-Construction/Rehabilitation of county access roads</t>
  </si>
  <si>
    <t>Survey and Demarcation of roads</t>
  </si>
  <si>
    <t>Rehabilitation of Mwangosho- Noloni road in Mkongani ward</t>
  </si>
  <si>
    <t xml:space="preserve">Rehabilitation of Bombo-Ningawa Primary-Akalani road in Waa/Ng'ombeni ward </t>
  </si>
  <si>
    <t>Cabro paving of Waa stage to Makondeni in Waa -Ng'ombeni ward</t>
  </si>
  <si>
    <t>Cabro paving of Mng'ongoni to Kigato road phase II in Waa-Ng'ombeni</t>
  </si>
  <si>
    <t>Installation of culverts at Kombani Bowa estate in Waa-Ng'ombeni</t>
  </si>
  <si>
    <t xml:space="preserve"> Rehabilitation of Tingeti-Dima road in Tsimba/Golini ward </t>
  </si>
  <si>
    <t xml:space="preserve"> Rehabilitation of Nzora Primary- Manjera Mosque-Chitsakatseni road Tsimba/Golini ward </t>
  </si>
  <si>
    <t>Murraming of Sokoni-Mwamlongo VTC road Tiwi Ward</t>
  </si>
  <si>
    <t xml:space="preserve">Installation of a drift and culvert at Chikola village in Tiwi ward </t>
  </si>
  <si>
    <t xml:space="preserve"> Rehabilitation of Majimboni-Kidongo road in Kubo south ward </t>
  </si>
  <si>
    <t xml:space="preserve"> Grading and murraming of Magwasheni- Mkomani-Mkundi- Mnyalatsoni-Tiribe road in Kubo south ward </t>
  </si>
  <si>
    <t>Murraming of Mchinjirini Junction –Mwachande Road in Ramisi Ward</t>
  </si>
  <si>
    <t xml:space="preserve">Murraming of Saba saba - Majikuko primary school road in Kinondo ward </t>
  </si>
  <si>
    <t>Murraming of Magomani-Masindeni road in Kinondo Ward</t>
  </si>
  <si>
    <t>Murraming of Kinondo fuso-Ndugumbeni road in Kinondo Ward</t>
  </si>
  <si>
    <t>Murraming of Kona - Fioni Primary road in Kinondo Ward</t>
  </si>
  <si>
    <t>Murraming of Kizimukazi - Shine Yetu road in Kinondo ward</t>
  </si>
  <si>
    <t>Opening  of Mwabungo primary school-Kambe road in Kinondo Ward</t>
  </si>
  <si>
    <t>Extension of cabro paving Redeemed church-Cooperative in Ukunda ward</t>
  </si>
  <si>
    <t>Cabro paving of Makelele to Mkwakwani ECDE centre road in Ukunda ward</t>
  </si>
  <si>
    <t>Opening of Gombato Dispensary road in Bongwe/Gombato ward</t>
  </si>
  <si>
    <t>Murraming and culverting of Kidomaya primary - Matoroni through Perani Rd in Vanga ward</t>
  </si>
  <si>
    <t>Grading and Murraming of Mwambao – Fikirini road in Pongwe/Kikoneni ward</t>
  </si>
  <si>
    <t>Grading and graveling of Nikaphu – Wasaa – Mwarutswa road in Pongwe/Kikoneni ward</t>
  </si>
  <si>
    <t>Grading and Murraming of Menzamwenye – Kinyungu road in Dzombo ward</t>
  </si>
  <si>
    <t>Rehabilitation of Mwangulu-Kwa Nyanje Road  in Mwereni ward</t>
  </si>
  <si>
    <t>Rehabilitation of Yapha- Kibandaongo- Magolonjeni road in Kinango ward</t>
  </si>
  <si>
    <t>Rehabilitation of Kinango- Gwadu road in Kinango ward</t>
  </si>
  <si>
    <t>Opening of Kwa Gate to Mwanyundo road in Kinago ward</t>
  </si>
  <si>
    <t>Cabro paving in Samburu town in Samburu/Chengoni ward</t>
  </si>
  <si>
    <t>Opening and grading of Kwa Kadogo-Chamamba-Mwandoni road in Samburu-Chengoni ward</t>
  </si>
  <si>
    <t>Murraming of Chigutu- Ryakalui to Makamini road in Mackinon ward</t>
  </si>
  <si>
    <t>Grading and Gravelling of Gwasheni-Mwabila road in Mwavumbo ward</t>
  </si>
  <si>
    <t>Rehabilitation of Kokotoni-Mavirivirini-Mwanda road in Mwavumbo ward</t>
  </si>
  <si>
    <t>Rehabilitation of Kichinjioni-Mnavuni-Magongo Tisa road in Mwavumbo ward</t>
  </si>
  <si>
    <t>Grading and murraming of Doti- Guro road in Kasemeni ward</t>
  </si>
  <si>
    <t>Opening of Chikomani- Mnyenzeni in Kasemeni ward</t>
  </si>
  <si>
    <t>Murraming of Bonje forest to Msikitini- Bonje bridge in Kasemeni ward</t>
  </si>
  <si>
    <t>Opening of Vikolani-Deri ya Mnavu – Mwangana road in Kasemeni ward</t>
  </si>
  <si>
    <t>Grading and murraming of Katundani-Mkanyeni-Doti road in Kasemeni ward</t>
  </si>
  <si>
    <t>Cabro paving of Kidzangoni-Diamond Road in Bongwe-Gombato</t>
  </si>
  <si>
    <t>Murraming and grading of Vingujini - Mwandamu road in Ramisi ward</t>
  </si>
  <si>
    <t>Murraming and grading of Mafisini - Magodi road in Ramisi ward</t>
  </si>
  <si>
    <t>Opening of Mwembe Kijembe - Mwaivu - Kona Ya Masai road in Kinondo ward</t>
  </si>
  <si>
    <t>Opening of Mshiu-Mwakitsozi Road in Pongwe/Kikoneni Ward</t>
  </si>
  <si>
    <t>Cabro paving of Mwangwei - Kiruku in Pongwe/Kikoneni Ward</t>
  </si>
  <si>
    <t>Cabro paving of Majoreni Primary School road in Pongwe/Kikoneni Ward</t>
  </si>
  <si>
    <t>Rehabilitation of Mwachanda –Dzoyahewa – Mtsamviani road in Ndavaya ward</t>
  </si>
  <si>
    <t>Rehabilitation of Vigurungani -Nyango road in Puma ward</t>
  </si>
  <si>
    <t>Rehabilitation of Kona Ya Polisi-Msambweni Hospital Road</t>
  </si>
  <si>
    <t>Purchase of shovel machinery for roads rehabilitation</t>
  </si>
  <si>
    <t>County machinery for roads development-fuel</t>
  </si>
  <si>
    <t>Cabro Paving of Eshu- Maphombe road in Ramisi ward</t>
  </si>
  <si>
    <t>Purchase of Two Graders</t>
  </si>
  <si>
    <t>Murraming and gravelling of selected roads in Kinango</t>
  </si>
  <si>
    <t>Murraming and gravelling of selected roads in Matuga</t>
  </si>
  <si>
    <t>Murraming and gravelling of selected roads in Msambweni</t>
  </si>
  <si>
    <t>Murraming and gravelling of selected roads in Lungalunga</t>
  </si>
  <si>
    <t>Murraming and gravelling of selected roads in Shimbahills</t>
  </si>
  <si>
    <t>Murraming and gravelling of selected roads in Samburu-Kwale</t>
  </si>
  <si>
    <t>Kenya Roads Board - Roads Maintenance Levy Fund (KRB) FY 2024/2025</t>
  </si>
  <si>
    <t>Rehabilitation of Mangwei Ganda road in Pongwe/Kikoneni Ward</t>
  </si>
  <si>
    <t>Rehabilitation of Kanana Chigombero road in Pongwe/Kikoneni Ward</t>
  </si>
  <si>
    <t>cabro paving of Chigombero town KRB in Pongwe/Kikoneni ward</t>
  </si>
  <si>
    <t>Rehabilitation of Mtumwa Magombani Kalalani Mwakalanga road in Mwereni Ward</t>
  </si>
  <si>
    <t>Rehabilitation of Mwabovo Kikonde Makambani road in Dzombo Ward</t>
  </si>
  <si>
    <t>Rehabilitation of Lungalunga ABC Church road in Vanga Ward</t>
  </si>
  <si>
    <t>Rehabilitation of Tsuini Juakali Ngathini road in Vanga Ward</t>
  </si>
  <si>
    <t>Rehabilitation of Vidungeni dispensary Milalani road in Ramisi Ward</t>
  </si>
  <si>
    <t>Rehabilitation of Makadamia Mwagundu road in Ramisi Ward</t>
  </si>
  <si>
    <t xml:space="preserve">rehabilitation of Golasingo - Kinondo kwetu road KRB in Kinondo ward </t>
  </si>
  <si>
    <t>Cabro paving of Kona Ya Musa -Ratinga road in Ukunda ward</t>
  </si>
  <si>
    <t>Cabro paving of Willow -Tallying Point Club road in Ukunda ward</t>
  </si>
  <si>
    <t>Rehabilitation of Bongwe Mulungunipa road in Bongwe/Gombato Ward</t>
  </si>
  <si>
    <t>Rehabilitation of Bongwe Vukani road in Bongwe/Gombato Ward</t>
  </si>
  <si>
    <t>Rehabilitation of Mwaluphamba Kajiweni Zion road in Mkongani Ward</t>
  </si>
  <si>
    <t>Rehabilitation of checkpoint Mwaluvanga Likoni road in Kubo south</t>
  </si>
  <si>
    <t>Rehabilitation of Mbegani -Dima-Vukani road in Tsimba/Golini Ward</t>
  </si>
  <si>
    <t>Rehabilitation of Checkpoint Kiteje road in Waa/Ng'ombeni Ward</t>
  </si>
  <si>
    <t>Cabro paving of Waa stage to Waa Girls Secondary School in Waa -Ng'ombeni ward</t>
  </si>
  <si>
    <t>Rehabilitation of Magodzoni Muungano Vukani road in Tiwi Ward</t>
  </si>
  <si>
    <t>Rehabilitation of Tiwi sokoni Kirima road in Tiwi Ward</t>
  </si>
  <si>
    <t>Rehabilitation of Kinagoni Kituoni Bumburi road in Samburu/Chengoni Ward</t>
  </si>
  <si>
    <t>Rehabilitation of Kinagoni Luanga Mnagoni road in Samburu/Chengoni Ward</t>
  </si>
  <si>
    <t>Rehabilitation of Samburu Mwembeni road in Samburu/Chengoni Ward</t>
  </si>
  <si>
    <t>Rehabilitation of Mwachanda Mbita road in Ndavaya Ward</t>
  </si>
  <si>
    <t xml:space="preserve">Rehabilitation of Gulanze(Kwa Mgaza) Ndauni Kafichoni Mbwaleni road in Ndavaya </t>
  </si>
  <si>
    <t>Rehabilitation of Kichinjioni Mnavuni Magongo tisa road in Mwavumbo Ward</t>
  </si>
  <si>
    <t>Rehabilitation of Mazola Mabamani Bishop Kalu road in Puma Ward</t>
  </si>
  <si>
    <t>Rehabilitation of Dzimanya Chidzaya road in Puma Ward</t>
  </si>
  <si>
    <t>Rehabilitation of Majengo Bofu Mtaa road in Kasemeni Ward</t>
  </si>
  <si>
    <t>Rehabilitation of Yapha Kibandaongo- Mwembeni road in Kinango Ward</t>
  </si>
  <si>
    <t>Rehabilitation of Kwa Teuzi Minazini Mwandiga Yapha road in Kinango Ward</t>
  </si>
  <si>
    <t>Rehabilitation of Mnagoni-Kidogoeni-Said Bodwe road in Kinango ward</t>
  </si>
  <si>
    <t>Rehabilitation of Mgalani Busho Kilibasi road in Mackinon road Ward</t>
  </si>
  <si>
    <t>Rehabilitation of Taru Vidzangoni Gurujo road in Mackinon road Ward</t>
  </si>
  <si>
    <t>County Electrification</t>
  </si>
  <si>
    <t xml:space="preserve"> Installation of solar powered streetlights at Kiteje Trading centre in Waa/Ng'ombeni ward </t>
  </si>
  <si>
    <t>Installation of solar powered floodlight at Chirima in Tiwi ward</t>
  </si>
  <si>
    <t>Installation of solar powered Streetlights from Tiwi Sports - Beach in Tiwi ward</t>
  </si>
  <si>
    <t>Installation of streetlights from Makondeni to Matuga road in Waa-Ng'ombeni</t>
  </si>
  <si>
    <t>Installation of streetlights at Vuga in Tsimab-Golini ward</t>
  </si>
  <si>
    <t>Installation of streetlights at Mtsanga Tamu in Mkongani ward</t>
  </si>
  <si>
    <t>Installation of solar powered floodlights at Gazi primary school in Kinondo ward</t>
  </si>
  <si>
    <t>Installation of solar powered streetlights from Msikiti Nuru to Mkwakwani road in Ukunda ward</t>
  </si>
  <si>
    <t xml:space="preserve">Installation of  floodlight at  the junction of Mwakasi (Maankini plots-Ukunda scheme ) in Ukunda </t>
  </si>
  <si>
    <t>Installation of a floodlight at Ziwani  in Tsimba Golini ward</t>
  </si>
  <si>
    <t>Installation of a floodlight at Towa (Makina ya chini)  in Mackinon road ward</t>
  </si>
  <si>
    <t>Erection of a solar powered floodlight at Pilau area in Bongwe/Gombato</t>
  </si>
  <si>
    <t>Erection of solar powered floodlights at Mbuwani dispensary in Bongwe/Gombato</t>
  </si>
  <si>
    <t>Installation of a floodlight at Mwabila Centre in Mwavumbo ward</t>
  </si>
  <si>
    <t>Installation of solar powered floodlight  at Mwakijembe town in Ndavaya ward</t>
  </si>
  <si>
    <t>Installation of solar powered floodlight at Vikolani in Kasemeni ward</t>
  </si>
  <si>
    <t xml:space="preserve">Installation of solar powered floodlight at Kasemeni centre near slaughterhouse in Kasemeni </t>
  </si>
  <si>
    <t xml:space="preserve">VOTE3072:  TOURISM AND ICT </t>
  </si>
  <si>
    <t>ADMINISTRATION,PLANNING AND SUPPORT SERVICES</t>
  </si>
  <si>
    <t xml:space="preserve">2110117 Basic Salaries County Executive Service </t>
  </si>
  <si>
    <t>2110202 Casual Labour - Others -5 Intern Engagements in ICT-The County HealtIT System for 1 year</t>
  </si>
  <si>
    <t>2210202 Internet Connections (Redandance Internet Link)</t>
  </si>
  <si>
    <t>2210207 Purchase of bandwith capacity(County Headquarters and Remote County Offices)</t>
  </si>
  <si>
    <t>2210307 Transport Costs (Passages and Transfer Expenses )</t>
  </si>
  <si>
    <t>2210504 Advertising, Awareness and Publicity Campaigns (promotional merchandise) - Branded Merchandise and Give Aways</t>
  </si>
  <si>
    <t>2210505 Expos and Tourism Fair</t>
  </si>
  <si>
    <t>2210700 Training Expenses - Staff</t>
  </si>
  <si>
    <t xml:space="preserve">2210802 Board, Committees and Seminars </t>
  </si>
  <si>
    <t>2211102 Supplies and General Accessories for Computers</t>
  </si>
  <si>
    <t>2211016 Purchase of uniforms for staff-Life Savers, Divers and Server Room Protective Clothing</t>
  </si>
  <si>
    <t>2211320 Temporary Committee Expenses</t>
  </si>
  <si>
    <t>2220201 Maintenance of Plant, Machinery and Equipment (including lifts, AC, Fire supression and  Fibre)</t>
  </si>
  <si>
    <t>2220205 Maintenance of Buildings</t>
  </si>
  <si>
    <t>311112 Purchase of Softwares (Windows 10.1, Windows Server R16)</t>
  </si>
  <si>
    <t>RECURRENT PENDING BILLS AND COMMITMENTS</t>
  </si>
  <si>
    <t>Fuel consumption</t>
  </si>
  <si>
    <t>Payment For Taxi Hire</t>
  </si>
  <si>
    <t>Maintenance Of Motor Vehicle</t>
  </si>
  <si>
    <t>Payment for taxi hire</t>
  </si>
  <si>
    <t>Maintenance Of Communication Masts</t>
  </si>
  <si>
    <t>Stand fee for Sarit exhibition</t>
  </si>
  <si>
    <t>Supply And Installation Of Remote Access Software At Msambweni Radiology Centre</t>
  </si>
  <si>
    <t>Maintenance Of Power Back Up At Data Centre</t>
  </si>
  <si>
    <t>Maintenance Of Computer Networks</t>
  </si>
  <si>
    <t>Data Centre Physical Security Items</t>
  </si>
  <si>
    <t>Provision Of Bandwidth Capacity In Kwale County Government</t>
  </si>
  <si>
    <t>Payment For Bandwidth Subscription-Hq And Remote Offices</t>
  </si>
  <si>
    <t>Supply and delivery of branded items</t>
  </si>
  <si>
    <t xml:space="preserve">Internet connectivity up to June </t>
  </si>
  <si>
    <t>Provision of events management at the tourism expo at sarit centre</t>
  </si>
  <si>
    <t>Senior management course training for philip Mabango</t>
  </si>
  <si>
    <t>Payment to facilitate provision of internet to KCG up to December</t>
  </si>
  <si>
    <t>Provision of Taxi Hire</t>
  </si>
  <si>
    <t>Hire of tax service</t>
  </si>
  <si>
    <t>Redundancy internet connectivity for county headquarters</t>
  </si>
  <si>
    <t>Boards &amp; conferences</t>
  </si>
  <si>
    <t>Annual fee conference</t>
  </si>
  <si>
    <t>11th Annual tax Convention 2023 Seminar</t>
  </si>
  <si>
    <t>Airtime for October, November, December and January 2024</t>
  </si>
  <si>
    <t>Maintenance of motor vehicle</t>
  </si>
  <si>
    <t>Outside catering services at majimoto</t>
  </si>
  <si>
    <t>Purchase of Mobile phones</t>
  </si>
  <si>
    <t xml:space="preserve">Promotion materials </t>
  </si>
  <si>
    <t>Outside catering services during tour drivers training</t>
  </si>
  <si>
    <t>Annual Subscription For Community Hot-Spots</t>
  </si>
  <si>
    <t>Payment for the provision of air travel</t>
  </si>
  <si>
    <t>Taxi hire service</t>
  </si>
  <si>
    <t>Hire Of Tax Service</t>
  </si>
  <si>
    <t>Boards &amp; Conferences</t>
  </si>
  <si>
    <t>Maintenance Of Data Centre Systems</t>
  </si>
  <si>
    <t>Supply, Delivery And Installation Of Air Conditioner</t>
  </si>
  <si>
    <t>Maintenance Of Computers And Provision Of Maintenance Accessories</t>
  </si>
  <si>
    <t>Construction of maji-moto eco-resort phase III (Completion of Pathways and Eatery)</t>
  </si>
  <si>
    <t>Cabro paving and land scapping of tourism centre at shimoni in Pongwe kikoneni ward</t>
  </si>
  <si>
    <t>Installation of wireless internet connectivity</t>
  </si>
  <si>
    <t>Installation of IP Telephone handsets</t>
  </si>
  <si>
    <t>Rehabilitation of wasini women board walk phase II in pongwe/Kikoneni ward.)</t>
  </si>
  <si>
    <t>Proposed Cabro paving of canoe to Mvureni beach access road in Kinondo ward</t>
  </si>
  <si>
    <t>Proposed Cabro road at Watatu watano</t>
  </si>
  <si>
    <t>Completion of remaining works (Electrical and Water Reticulation) at majimoto eco-resort-phaseII</t>
  </si>
  <si>
    <t>Design and implementation of county E-Governance portal.)</t>
  </si>
  <si>
    <t>Construction of tourism information center at shimoni in pongwe/Kikoneni ward.)</t>
  </si>
  <si>
    <t>TOTAL DEVELOPMENT EXPENDITUTRE</t>
  </si>
  <si>
    <t>TOURISM PROMOTION</t>
  </si>
  <si>
    <t xml:space="preserve">3110599 Construction of washrooms at Papillion Beach access road Ukunda </t>
  </si>
  <si>
    <t>3110599 Other Infrastructure and Civil Works (Cabro paving of Jogoo ground road in Gombato Bongwe ward)</t>
  </si>
  <si>
    <t>3110599 Other Infrastructure and Civil Works (Construction of Wasini women board walk restaurant/ eatery Phase III and rehabilitation of the walk way -Phase II)</t>
  </si>
  <si>
    <t>3110599 Other Infrastructure and Civil Works (Opening up of African Pool phase I in Tiwi ward)</t>
  </si>
  <si>
    <t>INFORMATION COMMUNICATION TECHNOLOGY</t>
  </si>
  <si>
    <t>3110599 Other Infrastructure and Civil Works (Establishment of Community Wi-Fi Centres at Kinango Library, Samburu Library, Kwale Library, Lunga-Lunga Library, Kwale Baraza Park)</t>
  </si>
  <si>
    <t>3110599 Other Infrastructure and Civil Works - Expansion of Broadband Connectivity (Internet Rollover) at Kinango Sub-County Offices, Tiwi Rural, Samburu Hospital, Lunga-Lunga Hospital)</t>
  </si>
  <si>
    <t>3110599 Other Infrastructure and Civil Works -Installation of Bulk SMS System</t>
  </si>
  <si>
    <t>TOTALEXPENDITURE ON USE OF GOODS AND SERVICES</t>
  </si>
  <si>
    <t>GRAND TOTAL EXPENDITURE FOR VOTE</t>
  </si>
  <si>
    <t>VOTE 3073: COUNTY PUBLIC SERVICE BOARD</t>
  </si>
  <si>
    <t>COMPENSATION TO EMPLOYEES</t>
  </si>
  <si>
    <t>2210400 Foreign Travel and subsistence, and other transportation costs</t>
  </si>
  <si>
    <t>2210401 Travel costs (airlines, bus,railway, etc.)</t>
  </si>
  <si>
    <t>2210402 Daily Subsistence Allowance</t>
  </si>
  <si>
    <t>2210716 Human Resource Reforms</t>
  </si>
  <si>
    <t>2220205 Maintanance of buildings and stations--non Residential</t>
  </si>
  <si>
    <t>2220210 Maintanance of Computers, Software and Networks</t>
  </si>
  <si>
    <t>3110900 Purchase of Household Furniture and Institutional Furniture and Fittings</t>
  </si>
  <si>
    <t>3110901 Purchase of Household and Institutional furniture and fittings</t>
  </si>
  <si>
    <t>Payment for KISM National dialogue conference</t>
  </si>
  <si>
    <t>Payment for supply and delivery of catering services</t>
  </si>
  <si>
    <t>Payment for supply and delivery of Airtime</t>
  </si>
  <si>
    <t>Being payment for provision of tax services</t>
  </si>
  <si>
    <t>Being payment for Airtime</t>
  </si>
  <si>
    <t>Being payment for KARMA conference charges</t>
  </si>
  <si>
    <t>Supply of stationeries</t>
  </si>
  <si>
    <t>Supply of furniture</t>
  </si>
  <si>
    <t>Supply of mineral water</t>
  </si>
  <si>
    <t>Life insurance</t>
  </si>
  <si>
    <t>Conference facilities</t>
  </si>
  <si>
    <t>Supply of laptops</t>
  </si>
  <si>
    <t>onference facilities</t>
  </si>
  <si>
    <t>Air tickets</t>
  </si>
  <si>
    <t>Motor vehicle repair</t>
  </si>
  <si>
    <t>Repair of computers &amp; printers</t>
  </si>
  <si>
    <t>Payment for provision of insurance cover for 02CG072A</t>
  </si>
  <si>
    <t>Supply of water</t>
  </si>
  <si>
    <t>Membership renewal</t>
  </si>
  <si>
    <t>Renovation of the County Public Service Board  office building</t>
  </si>
  <si>
    <t>Supply and delivery of two containers</t>
  </si>
  <si>
    <t>Recruitment and Selection</t>
  </si>
  <si>
    <t>Disciplinary Control and Ethics</t>
  </si>
  <si>
    <t>HR Audit and Quality Assurance</t>
  </si>
  <si>
    <t>TOTAL FOR COMPENSATION TO EMPLOYEES</t>
  </si>
  <si>
    <t>TOTAL FOR USE OF GOODS AND SERVICES</t>
  </si>
  <si>
    <t>VOTE3074: PUBLIC SERVICE AND ADMINISTRATION</t>
  </si>
  <si>
    <t>CODE   ITEM  DESCRIPTION</t>
  </si>
  <si>
    <t>2210302 Accomodation-Domestic Travel</t>
  </si>
  <si>
    <t>2210808Purchase of Coffins</t>
  </si>
  <si>
    <t xml:space="preserve">2210902Group Personal  Insurance </t>
  </si>
  <si>
    <t>2211016 Purchase of  uniforms and Clothing for staff</t>
  </si>
  <si>
    <t>2211102 Supplies and accessories of computers and Printers</t>
  </si>
  <si>
    <t>2211103 Sanitary and Cleaning Materials</t>
  </si>
  <si>
    <t>2211399 Other Operating Expenses ( Public participation)</t>
  </si>
  <si>
    <t xml:space="preserve"> 2220202 Routine Maintenance - Other As  </t>
  </si>
  <si>
    <t xml:space="preserve"> 2220205 Maintenance of Buildings and Stations -- Non-Residential </t>
  </si>
  <si>
    <t>3111009 Purchase of   Computers and printers</t>
  </si>
  <si>
    <t xml:space="preserve"> DISASTER   MANAGEMENT </t>
  </si>
  <si>
    <t>3111009 Purchase of Equipments</t>
  </si>
  <si>
    <t>Kenya Devolution Support Program II</t>
  </si>
  <si>
    <t>Supply and delivery of supervisor workbooks</t>
  </si>
  <si>
    <t>Event management</t>
  </si>
  <si>
    <t>Motor vehicle maintenance</t>
  </si>
  <si>
    <t>Supply and delivery of security gadgets</t>
  </si>
  <si>
    <t>Supply and delivery of uniforms for enforcement officers</t>
  </si>
  <si>
    <t>Supply and delivery of desktop computers laptop and printers</t>
  </si>
  <si>
    <t>TOTAL  RECURRENT EXPENDITURE</t>
  </si>
  <si>
    <t>Construction of ward office at Ramisi</t>
  </si>
  <si>
    <t>Refurbishment of Non-Residential Buildings-Dzombo ward office</t>
  </si>
  <si>
    <t>Non-Residential Buildings -Construction of  Administrative unit at Mackinon Road</t>
  </si>
  <si>
    <t>Purchase of Steel Skip Bins</t>
  </si>
  <si>
    <t>HUMAN RESOURCES MANAGEMENT DIVISION</t>
  </si>
  <si>
    <t>2210716 HR Training  for CPD and IHRM Membership</t>
  </si>
  <si>
    <t>2210702 Industrial Trainig Levy</t>
  </si>
  <si>
    <t>2210708 Trainer Allowances</t>
  </si>
  <si>
    <t>SUB -COUNTY MSAMBWENI</t>
  </si>
  <si>
    <t>SUB -COUNTY LUNGALUNGA</t>
  </si>
  <si>
    <t>SUB COUNTY MATUGA</t>
  </si>
  <si>
    <t>SUB COUNTY -KINANGO</t>
  </si>
  <si>
    <t>ENFORCEMENT</t>
  </si>
  <si>
    <t>CLEANERS</t>
  </si>
  <si>
    <t>TOTAL EXPENDITURE FOR USE OF GOODS AND SERVICES</t>
  </si>
  <si>
    <t>TOTAL    RECURRENT   EXPENDITURE</t>
  </si>
  <si>
    <t>TOTAL EXPENDITURE  FOR THE VOTE</t>
  </si>
  <si>
    <t>3075: KWALE MUNICIPALITY</t>
  </si>
  <si>
    <t>CODE     ITEM DESCRIPTION</t>
  </si>
  <si>
    <t>2210302 Accomodation Domestic Travel</t>
  </si>
  <si>
    <t>2210710 Training Expenses</t>
  </si>
  <si>
    <t>2220299 Maintenance of Other Assets</t>
  </si>
  <si>
    <t>Being Payment for Supply and Delivery of Electrical materials.</t>
  </si>
  <si>
    <t>Being payment for Supply and Delivery of Solid Waste Management Equipment.</t>
  </si>
  <si>
    <t>Being Supply and delivery of office stationery</t>
  </si>
  <si>
    <t>Being Supply and Delivery of Office Tonners</t>
  </si>
  <si>
    <t>Being Renovation of Kwale Municipality Annex Building</t>
  </si>
  <si>
    <t>Being for Air ticketing Services</t>
  </si>
  <si>
    <t>Being payment for Provision of catering services</t>
  </si>
  <si>
    <t>Being Payment for Motor Vehicle Repairs and Maintenance</t>
  </si>
  <si>
    <t>Being payment for Provision of Taxis Services</t>
  </si>
  <si>
    <t>Being payment for Induction charges</t>
  </si>
  <si>
    <t>Being Payment for Supply and Delivery of furniture and fittings</t>
  </si>
  <si>
    <t>Being payment for Provision of catering and conferencing  services</t>
  </si>
  <si>
    <t>Being Payment for Bulky Photocopying, Binding and box files.</t>
  </si>
  <si>
    <t>Being Payment for Symposium Charges</t>
  </si>
  <si>
    <t>Being Supply and delivery of electrical material for restoration of lighting</t>
  </si>
  <si>
    <t>Being Payment for Fuel Consumption for Kwale Municipality</t>
  </si>
  <si>
    <t>TOTAL   RECURRENT EXPENDITURE</t>
  </si>
  <si>
    <t>DEVELOPMENT  COMMITMENTS-FY 2023/2024</t>
  </si>
  <si>
    <t>Proposed Construction of Perimeter Wall and Toilet for Kwale Baraza Park Beutification Project</t>
  </si>
  <si>
    <t>Proposed project feasibility study and Environmental Social Impaect Assessement Report for Kwale Municipality Cemetry</t>
  </si>
  <si>
    <t>consultancy for Environmental and social impact assesment( ESIA) for the proposed upgrading to bitumen standards of the KFS-Godoni-Chitsanze road kwale municipality project</t>
  </si>
  <si>
    <t>Tarmacking of National Cereals and Produce Board-Godoni Road Phase II</t>
  </si>
  <si>
    <t>DEVELOPMENT  PROJECTS FY 2024/2025</t>
  </si>
  <si>
    <t>Street lighting Kwale Hospital-Golini Road</t>
  </si>
  <si>
    <t>GRAND  TOTAL EXPENDITURE FOR THE VOTE</t>
  </si>
  <si>
    <t>VOTE 3076: DIANI MUNICIPALITY</t>
  </si>
  <si>
    <t>2211320 Temporary Committee Allowance</t>
  </si>
  <si>
    <t>Supply and delivery of Office Furniture</t>
  </si>
  <si>
    <t>Supply of Fuel</t>
  </si>
  <si>
    <t>Provision of Air Ticketing</t>
  </si>
  <si>
    <t>Provision of Conference Facilities</t>
  </si>
  <si>
    <t>Supply and delivery of Tyres</t>
  </si>
  <si>
    <t>Supply of Computers</t>
  </si>
  <si>
    <t>Supply of Office Stationery</t>
  </si>
  <si>
    <t>Construction of Sign Board at Diani Municipality</t>
  </si>
  <si>
    <t>Streetlights Beach Road (Swahili beach to Neptune)</t>
  </si>
  <si>
    <t>Construction of Bus park phase 11</t>
  </si>
  <si>
    <t xml:space="preserve">Streelighting of the Beach Road </t>
  </si>
  <si>
    <t>Installation of solar powered streetlights from Carrefour-Jacaranda Beach road</t>
  </si>
  <si>
    <t>Extension of solar powered streetlights from Tandoori -Baobab Beach road</t>
  </si>
  <si>
    <t>Installation of solar powered streetlights along the Congo Masjid Beach access road</t>
  </si>
  <si>
    <t>Tarmacking of Blue Jay-Assins Road Phase II</t>
  </si>
  <si>
    <t>Opening of roads in Mwabungo town in Kinondo Ward</t>
  </si>
  <si>
    <t>Cabro paving of Mwabungo-Colorado-Mwisho wa Lami road in Kinondo ward</t>
  </si>
  <si>
    <t>Cabro paving of Canoe Madago Road in Kinondo Ward</t>
  </si>
  <si>
    <t>Murraming of Mtsangatifu Magaoni Road in Kinondo Ward</t>
  </si>
  <si>
    <t xml:space="preserve">Installation of high mast Flood Lights at Kinondo dumping site </t>
  </si>
  <si>
    <t>EIA study for the proposed tarmacking of Blue Jay-Assin Road</t>
  </si>
  <si>
    <t>Construction of Diani bus park phase II</t>
  </si>
  <si>
    <t>Purchase of skip bins</t>
  </si>
  <si>
    <t>GRAND  TOTAL</t>
  </si>
  <si>
    <t>VOTE3077: OFFICE OF THE COUNTY ATTORNEY</t>
  </si>
  <si>
    <t>CODE    ITEM DESCRIPTION</t>
  </si>
  <si>
    <t>2210302 Accomodation</t>
  </si>
  <si>
    <t>2211299 Fuel and Oil lubricants</t>
  </si>
  <si>
    <t>2211308 Legal dues/ Fees,Arbitration</t>
  </si>
  <si>
    <t>3111001 Purchase of office furniture and fittings</t>
  </si>
  <si>
    <t>3110701Purchase of Motor vehicles</t>
  </si>
  <si>
    <t>Supply of tablets and mobile phones</t>
  </si>
  <si>
    <t>Accommodation</t>
  </si>
  <si>
    <t>Hire of transport services</t>
  </si>
  <si>
    <t>Supply and delivery of office stationery</t>
  </si>
  <si>
    <t>Supply and delivery of office tonners</t>
  </si>
  <si>
    <t>Purchase of computers</t>
  </si>
  <si>
    <t>LEGAL FEES</t>
  </si>
  <si>
    <t>LEGAL GEES</t>
  </si>
  <si>
    <t>RECURRENT EXPENDITURE</t>
  </si>
  <si>
    <t>TOTAL  EXPENDITURE  FOR THE VOTE</t>
  </si>
  <si>
    <t>VOTE 3078 : LUNGALUNGA MUNICIPALITY</t>
  </si>
  <si>
    <t>Supply and Delivery of Tonners</t>
  </si>
  <si>
    <t>Provision of outside catering</t>
  </si>
  <si>
    <t>Provision of car hire services</t>
  </si>
  <si>
    <t xml:space="preserve"> Purchase of land for cemetery</t>
  </si>
  <si>
    <t xml:space="preserve"> Cabro paving of Lunga Lunga Market and Lungalunga Secondary road  </t>
  </si>
  <si>
    <t>Review of Lungalunga Urban Plan</t>
  </si>
  <si>
    <t>Rehabilitation and Maintenance of Ziwani-Lungalunga Market road</t>
  </si>
  <si>
    <t>Cabro Paving of Lungalunga Bus Park-Roho Safi Petrol station</t>
  </si>
  <si>
    <t>Designing and Development of Lungalunga Waste Management centre phase I</t>
  </si>
  <si>
    <t>Development of waste collection infrastructure/Skip bins</t>
  </si>
  <si>
    <t>Designing and Development of Lungalunga Recreational Facility</t>
  </si>
  <si>
    <t>Installation of a Floodlight at Lungalunga market</t>
  </si>
  <si>
    <t>Feasibility and  EIA study fot the proposed Cemetry and Dumpsite parcels of Land</t>
  </si>
  <si>
    <t>Purchase of a skip loader</t>
  </si>
  <si>
    <t>VOTE3079: KINANGO MUNICIPALITY</t>
  </si>
  <si>
    <t>2220205 Maintenance Buildings and Stations</t>
  </si>
  <si>
    <t>Being payment for Supply and Delivery of  Office Laptop</t>
  </si>
  <si>
    <t>DEVELOPMENT  COMMITTMENTS</t>
  </si>
  <si>
    <t>Proposed Kinango Urban Planning Review</t>
  </si>
  <si>
    <t>Proposed Murrumming and Grading Of Timboni-Kirazini</t>
  </si>
  <si>
    <t>Proposed Murrumming and Grading Of Soweto-Dzitenge</t>
  </si>
  <si>
    <t>Environmental impact assessment  and feasibility study of proposed Kinango Municipality waste management center and Kinango cemetery</t>
  </si>
  <si>
    <t>Designing and Development of Kinango Waste Management Center</t>
  </si>
  <si>
    <t>Cabro Paving Of Kwa Rogders –Mnadani Kitambo Road at Kinango Town.</t>
  </si>
  <si>
    <t xml:space="preserve">Grading and Murramming of Kinango Polythenic-Kinango Deaf-Jua Kali Road </t>
  </si>
  <si>
    <t xml:space="preserve">Grading and Murramming of Kinango Polythenic-AIC Dzangoni Road </t>
  </si>
  <si>
    <t xml:space="preserve">Grading and Murramming of RTU Church-Dzitenge Road </t>
  </si>
  <si>
    <t>Renovation of Kinango Baraza park public toilets</t>
  </si>
  <si>
    <t>Kinango Town Beautification</t>
  </si>
  <si>
    <t>Purchase of Skip Bins and Waste Management equipment’s</t>
  </si>
  <si>
    <t>Kinango Municipality Strategic planning</t>
  </si>
  <si>
    <t>GRAND  TOTAL EXPENDITURE</t>
  </si>
  <si>
    <t>VOTE  3080: PREVENTIVE HEALTH CARE SERVICES</t>
  </si>
  <si>
    <t>DIANI HEALTH CENTRE</t>
  </si>
  <si>
    <t>2211003 Veterinarian Supplies and Materials</t>
  </si>
  <si>
    <t>2211004 Fungicides, Insecticides and Sprays</t>
  </si>
  <si>
    <t>2211007 Agricultural Materials, Supplies and Small Equipment</t>
  </si>
  <si>
    <t>2211027Purchase of Medical records</t>
  </si>
  <si>
    <t>2211028Purchase of X-ray supplies</t>
  </si>
  <si>
    <t>2211031 Purchase of specialized materials and vaccines</t>
  </si>
  <si>
    <t>2211204 Other fuels</t>
  </si>
  <si>
    <t>2220204 Maintenance of Buildings -- Residential</t>
  </si>
  <si>
    <t>3110901 Purchase of Household and Institutional Furniture and Fittings</t>
  </si>
  <si>
    <t>3111003 Purchase of Airconditioners,Fans and Heating Appliances</t>
  </si>
  <si>
    <t>3111102 Purchase of Boilers, Refrigeration and Air-conditioning Plant</t>
  </si>
  <si>
    <t>PUBLIC HEALTH</t>
  </si>
  <si>
    <t>2210105 Water and Sewerage expenses(Pending Bills)</t>
  </si>
  <si>
    <t>3110704 Purchase of Bicycles and Motorcycles</t>
  </si>
  <si>
    <t>NG'OMBENI HEALTH CENTRE</t>
  </si>
  <si>
    <t>WAA DISPENSARY</t>
  </si>
  <si>
    <t>Renovation and equipping of the exising Waa dispensary in Waa-Ng'ombeni ward</t>
  </si>
  <si>
    <t>TIWI RURAL HEALTH CENTRE</t>
  </si>
  <si>
    <t>MATUGA DISPENSARY</t>
  </si>
  <si>
    <t>LUTSANGANI  DISPENSARY</t>
  </si>
  <si>
    <t>MAZERAS  DISPENSARY</t>
  </si>
  <si>
    <t>RURAL HEALTH FACILITIES</t>
  </si>
  <si>
    <t>2210104 Electricity expenses(Pending Bills)</t>
  </si>
  <si>
    <t>User fee forgone (Grant )</t>
  </si>
  <si>
    <t>UNFPA Grant</t>
  </si>
  <si>
    <t>DANIDA Grant</t>
  </si>
  <si>
    <t>DANIDA Grant own contribution</t>
  </si>
  <si>
    <t xml:space="preserve">Sub Total </t>
  </si>
  <si>
    <t>Supply and delivery of fuel and lubricants</t>
  </si>
  <si>
    <t>supply  and delivery of motorcycle</t>
  </si>
  <si>
    <t>supply and delivery of office stationary and tonners</t>
  </si>
  <si>
    <t>supply and delivery of fuel and lubricants</t>
  </si>
  <si>
    <t>PENDING BILLS AND COMMITMENTS</t>
  </si>
  <si>
    <t>Construction of lab at Kinango Ndogo</t>
  </si>
  <si>
    <t>Construction of a toilet at Muhaka dispensary</t>
  </si>
  <si>
    <t>Supply and delivery of ultrasound,full haemogram and urine analyser machines for Mackinon road dispensary</t>
  </si>
  <si>
    <t>Construction of general ward at Mvindeni</t>
  </si>
  <si>
    <t>Completion of Kafuduni OPD</t>
  </si>
  <si>
    <t>Construction of single staff house at Julani</t>
  </si>
  <si>
    <t>Construction of twin staff house at Gandini</t>
  </si>
  <si>
    <t>Equipping of Mamba Dispensary</t>
  </si>
  <si>
    <t>Construction of Ndavaya X Ray block</t>
  </si>
  <si>
    <t>Construction of single staff house at Kinango Ndogo</t>
  </si>
  <si>
    <t>Construction of single staff house at Mwangea</t>
  </si>
  <si>
    <t>Constrcution of perimeter wall at Vigurungani</t>
  </si>
  <si>
    <t xml:space="preserve"> Construction and equipping of Milalani maternity ward in ramisi ward </t>
  </si>
  <si>
    <t>Construction of Chilumani Maternity wing</t>
  </si>
  <si>
    <t xml:space="preserve"> Construction and equipping of a ward at Mvindeni dispensary in Ukunda ward </t>
  </si>
  <si>
    <t xml:space="preserve"> Construction of X-ray block at Ndavaya Health Centre in Ndavaya ward </t>
  </si>
  <si>
    <t xml:space="preserve"> Construction of a perimeter wall at Vigurungani Health Centre in Puma ward </t>
  </si>
  <si>
    <t xml:space="preserve"> Construction of single staff house at Julani dispensary in Mwavumbo ward </t>
  </si>
  <si>
    <t xml:space="preserve"> Extension of the psychiatry ward at Tiwi RHTC in Tiwi ward </t>
  </si>
  <si>
    <t xml:space="preserve"> Construction of a Labaratory at Kinango Ndogo dispensary in Kubo South Ward </t>
  </si>
  <si>
    <t xml:space="preserve"> Construction of a twin staff house at Gandini dispensary in Kinango ward </t>
  </si>
  <si>
    <t xml:space="preserve"> Construction and equipping of a Maternity Wing at Dudu dispensary in Ndavaya ward </t>
  </si>
  <si>
    <t xml:space="preserve"> Construction of a dispensary at Ziwa in Kuranze in puma ward </t>
  </si>
  <si>
    <t xml:space="preserve"> Construction of a maternity at Chilumani Dispensary Mwavumbo ward </t>
  </si>
  <si>
    <t xml:space="preserve"> Construction of Kafuduni  Dispensary in Mwavumbo ward </t>
  </si>
  <si>
    <t xml:space="preserve"> Construction of twin toilet at Muhaka dispensary in Kinondo ward </t>
  </si>
  <si>
    <t xml:space="preserve"> Construction of a staff house at Kinango Ndogo dispensary in Kubo South ward </t>
  </si>
  <si>
    <t>Purchase and Installation of solar pannels at Mwembeni, Chale, IbinSinaa,Gombato,Mbuluni,dudu,Mwakijembe, Kilibasi, Mackinoon, Chigutu, Bahakwenu, Mwashanga, Chilumani, Kalalani, Mavirivirini and Julani dispensaries in Kwale County Rural Health Facilities.</t>
  </si>
  <si>
    <t xml:space="preserve"> Construction of a single staff house at Mwangea dispensary in Samburu Chengoni ward </t>
  </si>
  <si>
    <t xml:space="preserve"> Rehabilitation and conversion of the Bamako block  in Tiribe  dispensary into a lab in Mkongani ward </t>
  </si>
  <si>
    <t xml:space="preserve"> Electrification of Bilashaka dispensary in Tsimba Golini ward </t>
  </si>
  <si>
    <t xml:space="preserve"> Construction of Mwembeni dispensary Maternity wing  in Samburu Chengoni ward </t>
  </si>
  <si>
    <t xml:space="preserve"> Equipping of a ward at Mazumalume dispensary in Tsimba Golini ward </t>
  </si>
  <si>
    <t>Purchase and Installation of solar pannels at Mwembeni, Chale, Ibin Sinaa,Gombato,Mbuluni,dudu,Mwakijembe, Kilibasi, Mackinoon, Chigutu, Bahakwenu, Mwashanga, Chilumani, Kalalani, Mavirivirini and Julani dispensaries in Kwale County Rural Health Facilities.</t>
  </si>
  <si>
    <t>Construction of a general ward at Eshu dispensary in Ramisi ward</t>
  </si>
  <si>
    <t>Construction of a chain-link and live fence at Mvindeni dispensary in ukunda ward</t>
  </si>
  <si>
    <t xml:space="preserve">Construction of perimeter wall at Kilolapwa dispensary Phase 1 in Ukunda ward </t>
  </si>
  <si>
    <t>Construction of a labaratory at Mwamanga dispensary in Bongwe-Gombato ward</t>
  </si>
  <si>
    <t>Renovation of Mwananyamala dispensary in Dzombo ward</t>
  </si>
  <si>
    <t>Construction of a staff house at Kasemeni Dispensary in Mwereni ward</t>
  </si>
  <si>
    <t xml:space="preserve">Renovation of Staff houses at Kilimangodo Health Centre and 10,000ltrs water tank in Mwereni </t>
  </si>
  <si>
    <t>Construction and equipping of a general ward at Shimba Hills dispensary in Kubo South ward</t>
  </si>
  <si>
    <t>Construction of a laboratory at Mbegani dispensary in Mkongani ward</t>
  </si>
  <si>
    <t>Renovation of Vyongwani dispensary in Tsimba Golini ward</t>
  </si>
  <si>
    <t>Renovation of staff house at Mazumalume dispensary in Tsimba Golini ward</t>
  </si>
  <si>
    <t>Construction of staff house at Galana dispensary in Tsimba Golini ward</t>
  </si>
  <si>
    <t>Construction of a labaratory at Chitsanze dispensary at Tsimba-Golini ward</t>
  </si>
  <si>
    <t>Provision and operationalization of X-ray at Tiwi RHTC in Tiwi ward</t>
  </si>
  <si>
    <t>Provision of a backup solar pannels at Tiwi RHTC in Tiwi ward</t>
  </si>
  <si>
    <t>Construction of a psychiatric ward at Tiwi RHTC Phase 2 in Tiwi ward</t>
  </si>
  <si>
    <t>Construction of an OPD Block at Mwapala dispensary in Kubo south ward</t>
  </si>
  <si>
    <t>Electrification of Mkundi dispensary in Kubo south ward</t>
  </si>
  <si>
    <t>Electrification of Magwasheni dispensary in Kubo south ward</t>
  </si>
  <si>
    <t>Renovation of Mwaluvanga of dispensary staff house in Kubo south ward</t>
  </si>
  <si>
    <t>Construction of chainlink and live fence  of Silaloni dispensary  in Samburu Chengoni ward</t>
  </si>
  <si>
    <t xml:space="preserve">Construction of a laboratory block at Mackinon road dispensary in Mackinon road </t>
  </si>
  <si>
    <t>Purchase of Airconditioners for Makina Dispensary in Mackinon Road Ward</t>
  </si>
  <si>
    <t xml:space="preserve"> Construction of X-ray block at Mwanda health center in Mwavumbo ward</t>
  </si>
  <si>
    <t>Renovation of Mkanyeni dispensary in Kasemeni ward</t>
  </si>
  <si>
    <t>Renovation of Mabesheni Dispensary in Kasemeni ward</t>
  </si>
  <si>
    <t>Construction of maternity wing at Mbuluni dispensary Ndavaya ward</t>
  </si>
  <si>
    <t>Construction of staff houses at Rorogi dispensary in Puma ward</t>
  </si>
  <si>
    <t>Construction of Staff house at Chidzaya Dispensary in puma ward</t>
  </si>
  <si>
    <t>Construction of a maternity wing at Mwangea dispensary in Samburu-Chengoni ward</t>
  </si>
  <si>
    <t>Construction of an X-ray block at Mamba dispensary in Dzombo ward</t>
  </si>
  <si>
    <t>Renovation of Chanzou dispensary in Samburu- Chengoni ward</t>
  </si>
  <si>
    <t>Renovation of a staff house at Mwanda Dispensary in Mwavumbo ward</t>
  </si>
  <si>
    <t>Construction of a toilet at Bila Shaka dispensary in Tsimba -Golini</t>
  </si>
  <si>
    <t>Construction of a maternity wing at Madibwani dispensary in Waa Ng'ombeni ward</t>
  </si>
  <si>
    <t>Supply and delivery of water boozer for Kinango/Samburu subcounty Health facilities</t>
  </si>
  <si>
    <t>Purchase of an ambulance for Kilimangodo dispensary  in Mwereni ward</t>
  </si>
  <si>
    <t>Equiping of lab and Supply of wards medical trolleys in mbuluni dispensary in Ndavaya ward</t>
  </si>
  <si>
    <t>Equiping of existing ward at mwanda dispensary)</t>
  </si>
  <si>
    <t xml:space="preserve"> Equiping of Mwangulu Dispensary Ward in Mwereni Ward</t>
  </si>
  <si>
    <t>Supply of one delivery bed at Vyongwani dispensary</t>
  </si>
  <si>
    <t xml:space="preserve"> Equiping of an existing maternity wing at shimbahills dispensary</t>
  </si>
  <si>
    <t>Equiping of a maternity at Mbegani Dispensary in Mkongani ward</t>
  </si>
  <si>
    <t xml:space="preserve">Equiping of an X- ray Block in Ndavaya Dispensary in Ndavaya Ward- </t>
  </si>
  <si>
    <t xml:space="preserve">Equiping of an X- ray Block in Tiwi Rural Health Centre in Tiwi Ward- </t>
  </si>
  <si>
    <t xml:space="preserve">Equiping of an X-ray Block in Vanga Health  Health Centre in Vanga Ward- </t>
  </si>
  <si>
    <t>Renovation of the exising Waa dispensary in Waa-Ng'ombeni ward</t>
  </si>
  <si>
    <t xml:space="preserve">Equiping of a Ward at Waa Dispensary in Waa Ng'ombeni Ward- </t>
  </si>
  <si>
    <t xml:space="preserve">Renovation of Vyongwani dispensary in Tsimba Golini ward- </t>
  </si>
  <si>
    <t>Equipping of a Lab at Mlungunipa Dispensary in Gombato Bongwe ward</t>
  </si>
  <si>
    <t>Equipping of Waa dispensary lab</t>
  </si>
  <si>
    <t>Purchase of an autoclave machine at diani dispensary</t>
  </si>
  <si>
    <t>Equipping of  a maternity and constructyion of water tank at Mwena dispensary</t>
  </si>
  <si>
    <t>Supply and delivery of a water tank at Mwena dispensary in Mwereni ward</t>
  </si>
  <si>
    <t>Renovation of Shimoni Dispensary is Pongwe Kikoneni Ward</t>
  </si>
  <si>
    <t>Renovation of Mkwiro Dispensary is Pongwe Kikoneni Ward</t>
  </si>
  <si>
    <t>Renovation of Gandini dispensary in Kinango ward</t>
  </si>
  <si>
    <t>Renovation of Bumburi dispensary OPD in Mackinon ward</t>
  </si>
  <si>
    <t>Equiping of a ward at lutsangani dispensary in Kinango ward</t>
  </si>
  <si>
    <t>Equipping of a  general ward at Mvindeni dispensary in Ukunda ward</t>
  </si>
  <si>
    <t>Equipping of lab facilities and minor theatre at Diani health centre in Bongwe Gombato ward</t>
  </si>
  <si>
    <t>Construction of Mbita dispensary toilet</t>
  </si>
  <si>
    <t>Installation of solar panels at Diani health centre in Bongwe Gombato ward</t>
  </si>
  <si>
    <t>Equipping of the two existing wards at Kilimangodo dispensary in Mwereni ward</t>
  </si>
  <si>
    <t>Equipping of a lab at Deri in Mkongani ward</t>
  </si>
  <si>
    <t>Equipping of a ward at Mamba dispensary in Dzombo ward</t>
  </si>
  <si>
    <t>Equipping of the maternity unit at  Mamba dispensary in Dzombo ward</t>
  </si>
  <si>
    <t xml:space="preserve">Equipping of Vitsangalaweni dispensary in Dzombo ward </t>
  </si>
  <si>
    <t>GRAND TOTAL EXPENDITURE ON PERSONNEL EMOLUMENTS</t>
  </si>
  <si>
    <t>GRAND TOTAL EXPENDITURE ON OPERATIONS AND MAINTENANCE</t>
  </si>
  <si>
    <t>GRAND TOTAL RECURRENT EXPENDITURE</t>
  </si>
  <si>
    <t>GRAND TOTAL DEVELOPMENT EXPENDITURE</t>
  </si>
  <si>
    <t>GRAND TOTAL EXPENDITURE</t>
  </si>
  <si>
    <r>
      <rPr>
        <sz val="14"/>
        <color rgb="FFFF0000"/>
        <rFont val="Times New Roman"/>
        <family val="1"/>
      </rPr>
      <t>3111009</t>
    </r>
    <r>
      <rPr>
        <sz val="14"/>
        <color theme="1"/>
        <rFont val="Times New Roman"/>
        <family val="1"/>
      </rPr>
      <t xml:space="preserve"> Purchase of   Computers and printers</t>
    </r>
  </si>
  <si>
    <r>
      <t>3110599-</t>
    </r>
    <r>
      <rPr>
        <sz val="14"/>
        <color rgb="FF000000"/>
        <rFont val="Times New Roman"/>
        <family val="1"/>
      </rPr>
      <t>Cabro paving of Mortuary-Muadhi Road Phase 1</t>
    </r>
  </si>
  <si>
    <r>
      <t xml:space="preserve"> </t>
    </r>
    <r>
      <rPr>
        <sz val="14"/>
        <color rgb="FF000000"/>
        <rFont val="Times New Roman"/>
        <family val="1"/>
      </rPr>
      <t>Tarmacking of National Cereals and Produce Board-Godoni-Chitsanze Road Phase 3.</t>
    </r>
  </si>
  <si>
    <t>SUMMARY OF EXPENDITURE BY ECONOMIC CLASSIFICATION FOR SUPPLEMENTARY BUDGET NO. 1 FY2024/2025</t>
  </si>
  <si>
    <t>Code Vote</t>
  </si>
  <si>
    <t>Personnel Emolument-</t>
  </si>
  <si>
    <t>Operations &amp; Maintenance</t>
  </si>
  <si>
    <t>Recurrent  Expenditure</t>
  </si>
  <si>
    <t>Development Expenditure</t>
  </si>
  <si>
    <t>Total Expenditure</t>
  </si>
  <si>
    <t>3064 Curative  Health Services</t>
  </si>
  <si>
    <t>PERCENT ALLOCATION</t>
  </si>
  <si>
    <t>APPROVED BUDGET FY2024/2025 (AMOUNT IN KSH)</t>
  </si>
  <si>
    <t>2ND SUPP. BUDGET FY2024/2025 (AMOUNT IN KSH)</t>
  </si>
  <si>
    <t>ANALYSIS OF COMMITMENTS FY 2024/2025 BUDGET</t>
  </si>
  <si>
    <t>VOTE</t>
  </si>
  <si>
    <t>Commitments Recurrent</t>
  </si>
  <si>
    <t xml:space="preserve">  Commitments Rec Grants</t>
  </si>
  <si>
    <t>Commitments development</t>
  </si>
  <si>
    <t>Commitments-devpt Grants</t>
  </si>
  <si>
    <t>Total</t>
  </si>
  <si>
    <t>Catering Servives</t>
  </si>
  <si>
    <t>Commitments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</si>
</sst>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  <numFmt numFmtId="167" formatCode="_-* #,##0_-;\-* #,##0_-;_-* &quot;-&quot;_-;_-@_-"/>
    <numFmt numFmtId="168" formatCode="_(* #,##0.0_);_(* \(#,##0.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b/>
      <sz val="14"/>
      <name val="Times New Roman"/>
      <family val="1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sz val="14"/>
      <name val="Times New Roman"/>
      <family val="1"/>
    </font>
    <font>
      <sz val="14"/>
      <color theme="0"/>
      <name val="Times New Roman"/>
      <family val="1"/>
    </font>
    <font>
      <b/>
      <sz val="14"/>
      <color rgb="FFFFFFFF"/>
      <name val="Times New Roman"/>
      <family val="1"/>
    </font>
    <font>
      <sz val="14"/>
      <color rgb="FFFFFFFF"/>
      <name val="Times New Roman"/>
      <family val="1"/>
    </font>
    <font>
      <b/>
      <i/>
      <sz val="14"/>
      <name val="Times New Roman"/>
      <family val="1"/>
    </font>
    <font>
      <b/>
      <sz val="14"/>
      <color rgb="FFEEECE1"/>
      <name val="Times New Roman"/>
      <family val="1"/>
    </font>
    <font>
      <b/>
      <sz val="14"/>
      <color rgb="FFFF0000"/>
      <name val="Times New Roman"/>
      <family val="1"/>
    </font>
    <font>
      <b/>
      <sz val="14"/>
      <color rgb="FF538ED5"/>
      <name val="Times New Roman"/>
      <family val="1"/>
    </font>
    <font>
      <sz val="14"/>
      <color rgb="FFFF0000"/>
      <name val="Times New Roman"/>
      <family val="1"/>
    </font>
    <font>
      <b/>
      <sz val="14"/>
      <color theme="0" tint="-4.9989318521683403E-2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24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24"/>
      <color theme="1"/>
      <name val="Times New Roman"/>
      <family val="1"/>
    </font>
    <font>
      <b/>
      <sz val="12"/>
      <color theme="1"/>
      <name val="Times New Roman"/>
      <family val="1"/>
    </font>
    <font>
      <sz val="16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1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</cellStyleXfs>
  <cellXfs count="703">
    <xf numFmtId="0" fontId="0" fillId="0" borderId="0" xfId="0"/>
    <xf numFmtId="0" fontId="8" fillId="0" borderId="1" xfId="0" applyFont="1" applyFill="1" applyBorder="1" applyAlignment="1">
      <alignment horizontal="left" wrapText="1"/>
    </xf>
    <xf numFmtId="165" fontId="8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166" fontId="10" fillId="2" borderId="1" xfId="1" applyNumberFormat="1" applyFont="1" applyFill="1" applyBorder="1" applyAlignment="1">
      <alignment horizontal="right" wrapText="1"/>
    </xf>
    <xf numFmtId="166" fontId="11" fillId="0" borderId="1" xfId="1" applyNumberFormat="1" applyFont="1" applyBorder="1" applyAlignment="1">
      <alignment horizontal="right" wrapText="1"/>
    </xf>
    <xf numFmtId="0" fontId="12" fillId="3" borderId="1" xfId="0" applyFont="1" applyFill="1" applyBorder="1" applyAlignment="1">
      <alignment wrapText="1"/>
    </xf>
    <xf numFmtId="166" fontId="12" fillId="3" borderId="1" xfId="1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166" fontId="11" fillId="2" borderId="1" xfId="1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wrapText="1"/>
    </xf>
    <xf numFmtId="166" fontId="14" fillId="2" borderId="1" xfId="1" applyNumberFormat="1" applyFont="1" applyFill="1" applyBorder="1" applyAlignment="1">
      <alignment horizontal="right" wrapText="1"/>
    </xf>
    <xf numFmtId="0" fontId="12" fillId="3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right" wrapText="1"/>
    </xf>
    <xf numFmtId="0" fontId="10" fillId="4" borderId="1" xfId="0" applyFont="1" applyFill="1" applyBorder="1" applyAlignment="1">
      <alignment wrapText="1"/>
    </xf>
    <xf numFmtId="166" fontId="10" fillId="0" borderId="1" xfId="1" applyNumberFormat="1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166" fontId="14" fillId="0" borderId="1" xfId="1" applyNumberFormat="1" applyFont="1" applyBorder="1" applyAlignment="1">
      <alignment horizontal="right" wrapText="1"/>
    </xf>
    <xf numFmtId="0" fontId="8" fillId="2" borderId="1" xfId="0" applyFont="1" applyFill="1" applyBorder="1" applyAlignment="1">
      <alignment wrapText="1"/>
    </xf>
    <xf numFmtId="166" fontId="15" fillId="2" borderId="1" xfId="1" applyNumberFormat="1" applyFont="1" applyFill="1" applyBorder="1" applyAlignment="1">
      <alignment horizontal="right" wrapText="1"/>
    </xf>
    <xf numFmtId="166" fontId="8" fillId="2" borderId="1" xfId="1" applyNumberFormat="1" applyFont="1" applyFill="1" applyBorder="1" applyAlignment="1">
      <alignment horizontal="right" wrapText="1"/>
    </xf>
    <xf numFmtId="166" fontId="13" fillId="0" borderId="1" xfId="1" applyNumberFormat="1" applyFont="1" applyBorder="1" applyAlignment="1">
      <alignment horizontal="right" wrapText="1"/>
    </xf>
    <xf numFmtId="0" fontId="1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wrapText="1"/>
    </xf>
    <xf numFmtId="166" fontId="11" fillId="0" borderId="1" xfId="1" applyNumberFormat="1" applyFont="1" applyBorder="1" applyAlignment="1">
      <alignment vertical="top" wrapText="1"/>
    </xf>
    <xf numFmtId="166" fontId="13" fillId="0" borderId="1" xfId="1" applyNumberFormat="1" applyFont="1" applyBorder="1" applyAlignment="1">
      <alignment vertical="top" wrapText="1"/>
    </xf>
    <xf numFmtId="43" fontId="12" fillId="3" borderId="1" xfId="1" applyFont="1" applyFill="1" applyBorder="1" applyAlignment="1">
      <alignment wrapText="1"/>
    </xf>
    <xf numFmtId="43" fontId="13" fillId="0" borderId="1" xfId="1" applyFont="1" applyBorder="1" applyAlignment="1">
      <alignment wrapText="1"/>
    </xf>
    <xf numFmtId="43" fontId="11" fillId="0" borderId="1" xfId="1" applyFont="1" applyBorder="1" applyAlignment="1">
      <alignment wrapText="1"/>
    </xf>
    <xf numFmtId="43" fontId="14" fillId="2" borderId="1" xfId="1" applyFont="1" applyFill="1" applyBorder="1" applyAlignment="1">
      <alignment wrapText="1"/>
    </xf>
    <xf numFmtId="166" fontId="11" fillId="0" borderId="1" xfId="1" applyNumberFormat="1" applyFont="1" applyBorder="1" applyAlignment="1">
      <alignment horizontal="right"/>
    </xf>
    <xf numFmtId="43" fontId="12" fillId="2" borderId="1" xfId="1" applyFont="1" applyFill="1" applyBorder="1" applyAlignment="1">
      <alignment wrapText="1"/>
    </xf>
    <xf numFmtId="166" fontId="12" fillId="2" borderId="1" xfId="1" applyNumberFormat="1" applyFont="1" applyFill="1" applyBorder="1" applyAlignment="1">
      <alignment horizontal="right" wrapText="1"/>
    </xf>
    <xf numFmtId="43" fontId="8" fillId="2" borderId="1" xfId="1" applyFont="1" applyFill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43" fontId="8" fillId="0" borderId="1" xfId="1" applyFont="1" applyFill="1" applyBorder="1" applyAlignment="1">
      <alignment wrapText="1"/>
    </xf>
    <xf numFmtId="166" fontId="13" fillId="2" borderId="1" xfId="1" applyNumberFormat="1" applyFont="1" applyFill="1" applyBorder="1" applyAlignment="1">
      <alignment horizontal="right" wrapText="1"/>
    </xf>
    <xf numFmtId="43" fontId="8" fillId="2" borderId="1" xfId="1" applyFont="1" applyFill="1" applyBorder="1" applyAlignment="1">
      <alignment vertical="top" wrapText="1"/>
    </xf>
    <xf numFmtId="43" fontId="8" fillId="2" borderId="1" xfId="1" applyFont="1" applyFill="1" applyBorder="1" applyAlignment="1">
      <alignment horizontal="right" vertical="top" wrapText="1"/>
    </xf>
    <xf numFmtId="43" fontId="14" fillId="0" borderId="1" xfId="1" applyFont="1" applyBorder="1" applyAlignment="1">
      <alignment wrapText="1"/>
    </xf>
    <xf numFmtId="166" fontId="11" fillId="0" borderId="1" xfId="1" applyNumberFormat="1" applyFont="1" applyBorder="1" applyAlignment="1">
      <alignment horizontal="right" vertical="top" wrapText="1"/>
    </xf>
    <xf numFmtId="166" fontId="8" fillId="2" borderId="1" xfId="1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right" vertical="top" wrapText="1"/>
    </xf>
    <xf numFmtId="43" fontId="13" fillId="0" borderId="1" xfId="3" applyFont="1" applyBorder="1" applyAlignment="1">
      <alignment wrapText="1"/>
    </xf>
    <xf numFmtId="43" fontId="11" fillId="0" borderId="1" xfId="3" applyFont="1" applyBorder="1" applyAlignment="1">
      <alignment wrapText="1"/>
    </xf>
    <xf numFmtId="43" fontId="8" fillId="0" borderId="1" xfId="1" applyFont="1" applyBorder="1" applyAlignment="1">
      <alignment wrapText="1"/>
    </xf>
    <xf numFmtId="166" fontId="15" fillId="3" borderId="1" xfId="1" applyNumberFormat="1" applyFont="1" applyFill="1" applyBorder="1" applyAlignment="1">
      <alignment horizontal="right" wrapText="1"/>
    </xf>
    <xf numFmtId="166" fontId="13" fillId="2" borderId="1" xfId="1" applyNumberFormat="1" applyFont="1" applyFill="1" applyBorder="1" applyAlignment="1">
      <alignment horizontal="right" vertical="top" wrapText="1"/>
    </xf>
    <xf numFmtId="166" fontId="11" fillId="2" borderId="1" xfId="1" applyNumberFormat="1" applyFont="1" applyFill="1" applyBorder="1" applyAlignment="1">
      <alignment horizontal="right" vertical="top" wrapText="1"/>
    </xf>
    <xf numFmtId="166" fontId="12" fillId="3" borderId="1" xfId="1" applyNumberFormat="1" applyFont="1" applyFill="1" applyBorder="1" applyAlignment="1">
      <alignment horizontal="right" vertical="top" wrapText="1"/>
    </xf>
    <xf numFmtId="166" fontId="14" fillId="0" borderId="1" xfId="1" applyNumberFormat="1" applyFont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wrapText="1"/>
    </xf>
    <xf numFmtId="166" fontId="12" fillId="3" borderId="1" xfId="1" applyNumberFormat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6" fontId="11" fillId="0" borderId="1" xfId="1" applyNumberFormat="1" applyFont="1" applyBorder="1" applyAlignment="1">
      <alignment wrapText="1"/>
    </xf>
    <xf numFmtId="166" fontId="8" fillId="2" borderId="1" xfId="1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166" fontId="11" fillId="0" borderId="1" xfId="1" applyNumberFormat="1" applyFont="1" applyFill="1" applyBorder="1" applyAlignment="1">
      <alignment wrapText="1"/>
    </xf>
    <xf numFmtId="166" fontId="14" fillId="2" borderId="1" xfId="1" applyNumberFormat="1" applyFont="1" applyFill="1" applyBorder="1" applyAlignment="1">
      <alignment wrapText="1"/>
    </xf>
    <xf numFmtId="166" fontId="12" fillId="0" borderId="1" xfId="1" applyNumberFormat="1" applyFont="1" applyFill="1" applyBorder="1" applyAlignment="1">
      <alignment wrapText="1"/>
    </xf>
    <xf numFmtId="166" fontId="14" fillId="0" borderId="1" xfId="1" applyNumberFormat="1" applyFont="1" applyFill="1" applyBorder="1" applyAlignment="1">
      <alignment wrapText="1"/>
    </xf>
    <xf numFmtId="166" fontId="8" fillId="0" borderId="1" xfId="1" applyNumberFormat="1" applyFont="1" applyFill="1" applyBorder="1" applyAlignment="1">
      <alignment wrapText="1"/>
    </xf>
    <xf numFmtId="166" fontId="12" fillId="2" borderId="1" xfId="1" applyNumberFormat="1" applyFont="1" applyFill="1" applyBorder="1" applyAlignment="1">
      <alignment wrapText="1"/>
    </xf>
    <xf numFmtId="166" fontId="15" fillId="2" borderId="1" xfId="1" applyNumberFormat="1" applyFont="1" applyFill="1" applyBorder="1" applyAlignment="1">
      <alignment wrapText="1"/>
    </xf>
    <xf numFmtId="166" fontId="15" fillId="0" borderId="1" xfId="1" applyNumberFormat="1" applyFont="1" applyFill="1" applyBorder="1" applyAlignment="1">
      <alignment wrapText="1"/>
    </xf>
    <xf numFmtId="166" fontId="11" fillId="2" borderId="1" xfId="1" applyNumberFormat="1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6" fontId="14" fillId="0" borderId="1" xfId="1" applyNumberFormat="1" applyFont="1" applyBorder="1" applyAlignment="1">
      <alignment vertical="center"/>
    </xf>
    <xf numFmtId="166" fontId="14" fillId="0" borderId="1" xfId="1" applyNumberFormat="1" applyFont="1" applyBorder="1" applyAlignment="1">
      <alignment horizontal="right"/>
    </xf>
    <xf numFmtId="166" fontId="14" fillId="2" borderId="1" xfId="1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166" fontId="13" fillId="0" borderId="1" xfId="1" applyNumberFormat="1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166" fontId="11" fillId="2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166" fontId="14" fillId="0" borderId="1" xfId="1" applyNumberFormat="1" applyFont="1" applyFill="1" applyBorder="1" applyAlignment="1">
      <alignment horizontal="right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166" fontId="15" fillId="3" borderId="1" xfId="1" applyNumberFormat="1" applyFont="1" applyFill="1" applyBorder="1" applyAlignment="1">
      <alignment wrapText="1"/>
    </xf>
    <xf numFmtId="166" fontId="11" fillId="0" borderId="1" xfId="1" applyNumberFormat="1" applyFont="1" applyFill="1" applyBorder="1" applyAlignment="1">
      <alignment vertical="top" wrapText="1"/>
    </xf>
    <xf numFmtId="166" fontId="12" fillId="0" borderId="1" xfId="1" applyNumberFormat="1" applyFont="1" applyFill="1" applyBorder="1" applyAlignment="1">
      <alignment vertical="top" wrapText="1"/>
    </xf>
    <xf numFmtId="166" fontId="11" fillId="0" borderId="1" xfId="1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wrapText="1"/>
    </xf>
    <xf numFmtId="166" fontId="14" fillId="0" borderId="1" xfId="1" applyNumberFormat="1" applyFont="1" applyBorder="1" applyAlignment="1" applyProtection="1">
      <alignment wrapText="1"/>
    </xf>
    <xf numFmtId="166" fontId="14" fillId="0" borderId="1" xfId="1" applyNumberFormat="1" applyFont="1" applyBorder="1" applyAlignment="1" applyProtection="1">
      <alignment horizontal="right" wrapText="1"/>
    </xf>
    <xf numFmtId="166" fontId="14" fillId="2" borderId="1" xfId="1" applyNumberFormat="1" applyFont="1" applyFill="1" applyBorder="1" applyAlignment="1" applyProtection="1">
      <alignment wrapText="1"/>
    </xf>
    <xf numFmtId="0" fontId="8" fillId="0" borderId="1" xfId="0" applyFont="1" applyBorder="1" applyAlignment="1">
      <alignment wrapText="1"/>
    </xf>
    <xf numFmtId="166" fontId="11" fillId="0" borderId="1" xfId="1" applyNumberFormat="1" applyFont="1" applyFill="1" applyBorder="1" applyAlignment="1">
      <alignment horizontal="right" wrapText="1"/>
    </xf>
    <xf numFmtId="166" fontId="12" fillId="0" borderId="1" xfId="1" applyNumberFormat="1" applyFont="1" applyFill="1" applyBorder="1" applyAlignment="1">
      <alignment horizontal="right" wrapText="1"/>
    </xf>
    <xf numFmtId="166" fontId="14" fillId="0" borderId="1" xfId="1" applyNumberFormat="1" applyFont="1" applyFill="1" applyBorder="1" applyAlignment="1">
      <alignment horizontal="right" wrapText="1"/>
    </xf>
    <xf numFmtId="166" fontId="8" fillId="0" borderId="1" xfId="3" applyNumberFormat="1" applyFont="1" applyFill="1" applyBorder="1" applyAlignment="1">
      <alignment vertical="top" wrapText="1"/>
    </xf>
    <xf numFmtId="166" fontId="16" fillId="5" borderId="1" xfId="1" applyNumberFormat="1" applyFont="1" applyFill="1" applyBorder="1" applyAlignment="1" applyProtection="1">
      <alignment horizontal="left" wrapText="1"/>
    </xf>
    <xf numFmtId="166" fontId="9" fillId="0" borderId="1" xfId="1" applyNumberFormat="1" applyFont="1" applyFill="1" applyBorder="1" applyAlignment="1" applyProtection="1">
      <alignment horizontal="left" wrapText="1"/>
    </xf>
    <xf numFmtId="166" fontId="8" fillId="2" borderId="1" xfId="1" applyNumberFormat="1" applyFont="1" applyFill="1" applyBorder="1" applyAlignment="1" applyProtection="1">
      <alignment horizontal="left" wrapText="1"/>
    </xf>
    <xf numFmtId="0" fontId="10" fillId="0" borderId="1" xfId="0" applyFont="1" applyFill="1" applyBorder="1" applyAlignment="1">
      <alignment wrapText="1"/>
    </xf>
    <xf numFmtId="166" fontId="10" fillId="4" borderId="1" xfId="1" applyNumberFormat="1" applyFont="1" applyFill="1" applyBorder="1" applyAlignment="1">
      <alignment horizontal="right" wrapText="1"/>
    </xf>
    <xf numFmtId="166" fontId="14" fillId="2" borderId="1" xfId="1" applyNumberFormat="1" applyFont="1" applyFill="1" applyBorder="1" applyAlignment="1" applyProtection="1">
      <alignment horizontal="left" wrapText="1"/>
    </xf>
    <xf numFmtId="0" fontId="12" fillId="3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wrapText="1"/>
    </xf>
    <xf numFmtId="166" fontId="10" fillId="0" borderId="1" xfId="1" applyNumberFormat="1" applyFont="1" applyFill="1" applyBorder="1" applyAlignment="1" applyProtection="1">
      <alignment horizontal="left" wrapText="1"/>
    </xf>
    <xf numFmtId="0" fontId="14" fillId="4" borderId="1" xfId="0" applyFont="1" applyFill="1" applyBorder="1" applyAlignment="1">
      <alignment wrapText="1"/>
    </xf>
    <xf numFmtId="166" fontId="10" fillId="4" borderId="1" xfId="1" applyNumberFormat="1" applyFont="1" applyFill="1" applyBorder="1" applyAlignment="1" applyProtection="1">
      <alignment horizontal="left" wrapText="1"/>
    </xf>
    <xf numFmtId="166" fontId="14" fillId="0" borderId="1" xfId="1" applyNumberFormat="1" applyFont="1" applyFill="1" applyBorder="1" applyAlignment="1" applyProtection="1">
      <alignment horizontal="left" wrapText="1"/>
    </xf>
    <xf numFmtId="166" fontId="14" fillId="4" borderId="1" xfId="1" applyNumberFormat="1" applyFont="1" applyFill="1" applyBorder="1" applyAlignment="1" applyProtection="1">
      <alignment horizontal="left" wrapText="1"/>
    </xf>
    <xf numFmtId="166" fontId="16" fillId="2" borderId="1" xfId="1" applyNumberFormat="1" applyFont="1" applyFill="1" applyBorder="1" applyAlignment="1" applyProtection="1">
      <alignment horizontal="left" wrapText="1"/>
    </xf>
    <xf numFmtId="166" fontId="12" fillId="3" borderId="1" xfId="1" applyNumberFormat="1" applyFont="1" applyFill="1" applyBorder="1" applyAlignment="1" applyProtection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166" fontId="17" fillId="2" borderId="1" xfId="1" applyNumberFormat="1" applyFont="1" applyFill="1" applyBorder="1" applyAlignment="1" applyProtection="1">
      <alignment horizontal="left" wrapText="1"/>
    </xf>
    <xf numFmtId="166" fontId="14" fillId="2" borderId="1" xfId="1" applyNumberFormat="1" applyFont="1" applyFill="1" applyBorder="1" applyAlignment="1" applyProtection="1">
      <alignment horizontal="right" wrapText="1"/>
    </xf>
    <xf numFmtId="165" fontId="14" fillId="0" borderId="1" xfId="2" applyNumberFormat="1" applyFont="1" applyFill="1" applyBorder="1" applyAlignment="1">
      <alignment horizontal="right" vertical="top" wrapText="1"/>
    </xf>
    <xf numFmtId="3" fontId="14" fillId="0" borderId="1" xfId="0" applyNumberFormat="1" applyFont="1" applyFill="1" applyBorder="1" applyAlignment="1">
      <alignment horizontal="right" vertical="top" wrapText="1"/>
    </xf>
    <xf numFmtId="166" fontId="12" fillId="3" borderId="1" xfId="1" applyNumberFormat="1" applyFont="1" applyFill="1" applyBorder="1" applyAlignment="1" applyProtection="1">
      <alignment horizontal="right" wrapText="1"/>
    </xf>
    <xf numFmtId="166" fontId="8" fillId="2" borderId="1" xfId="1" applyNumberFormat="1" applyFont="1" applyFill="1" applyBorder="1" applyAlignment="1" applyProtection="1">
      <alignment horizontal="right" wrapText="1"/>
    </xf>
    <xf numFmtId="166" fontId="16" fillId="5" borderId="1" xfId="1" applyNumberFormat="1" applyFont="1" applyFill="1" applyBorder="1" applyAlignment="1" applyProtection="1">
      <alignment horizontal="right" wrapText="1"/>
    </xf>
    <xf numFmtId="0" fontId="18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166" fontId="10" fillId="2" borderId="1" xfId="1" applyNumberFormat="1" applyFont="1" applyFill="1" applyBorder="1" applyAlignment="1" applyProtection="1">
      <alignment horizontal="left" wrapText="1"/>
    </xf>
    <xf numFmtId="0" fontId="8" fillId="4" borderId="1" xfId="0" applyFont="1" applyFill="1" applyBorder="1" applyAlignment="1">
      <alignment wrapText="1"/>
    </xf>
    <xf numFmtId="166" fontId="9" fillId="4" borderId="1" xfId="1" applyNumberFormat="1" applyFont="1" applyFill="1" applyBorder="1" applyAlignment="1" applyProtection="1">
      <alignment horizontal="left" wrapText="1"/>
    </xf>
    <xf numFmtId="0" fontId="16" fillId="3" borderId="1" xfId="0" applyFont="1" applyFill="1" applyBorder="1" applyAlignment="1">
      <alignment wrapText="1"/>
    </xf>
    <xf numFmtId="166" fontId="19" fillId="4" borderId="1" xfId="1" applyNumberFormat="1" applyFont="1" applyFill="1" applyBorder="1" applyAlignment="1" applyProtection="1">
      <alignment horizontal="left" wrapText="1"/>
    </xf>
    <xf numFmtId="166" fontId="16" fillId="2" borderId="1" xfId="1" applyNumberFormat="1" applyFont="1" applyFill="1" applyBorder="1" applyAlignment="1" applyProtection="1">
      <alignment horizontal="right" wrapText="1"/>
    </xf>
    <xf numFmtId="166" fontId="16" fillId="3" borderId="1" xfId="1" applyNumberFormat="1" applyFont="1" applyFill="1" applyBorder="1" applyAlignment="1" applyProtection="1">
      <alignment horizontal="right" wrapText="1"/>
    </xf>
    <xf numFmtId="166" fontId="16" fillId="3" borderId="1" xfId="1" applyNumberFormat="1" applyFont="1" applyFill="1" applyBorder="1" applyAlignment="1" applyProtection="1">
      <alignment horizontal="left" wrapText="1"/>
    </xf>
    <xf numFmtId="166" fontId="10" fillId="0" borderId="1" xfId="1" applyNumberFormat="1" applyFont="1" applyFill="1" applyBorder="1" applyAlignment="1" applyProtection="1">
      <alignment horizontal="right" wrapText="1"/>
    </xf>
    <xf numFmtId="166" fontId="10" fillId="0" borderId="1" xfId="1" applyNumberFormat="1" applyFont="1" applyBorder="1" applyAlignment="1">
      <alignment wrapText="1"/>
    </xf>
    <xf numFmtId="166" fontId="9" fillId="0" borderId="1" xfId="1" applyNumberFormat="1" applyFont="1" applyFill="1" applyBorder="1" applyAlignment="1" applyProtection="1">
      <alignment horizontal="right" wrapText="1"/>
    </xf>
    <xf numFmtId="166" fontId="10" fillId="4" borderId="1" xfId="1" applyNumberFormat="1" applyFont="1" applyFill="1" applyBorder="1" applyAlignment="1" applyProtection="1">
      <alignment horizontal="right" wrapText="1"/>
    </xf>
    <xf numFmtId="0" fontId="15" fillId="3" borderId="1" xfId="0" applyFont="1" applyFill="1" applyBorder="1" applyAlignment="1">
      <alignment wrapText="1"/>
    </xf>
    <xf numFmtId="166" fontId="14" fillId="0" borderId="1" xfId="1" applyNumberFormat="1" applyFont="1" applyFill="1" applyBorder="1" applyAlignment="1" applyProtection="1">
      <alignment horizontal="right" wrapText="1"/>
    </xf>
    <xf numFmtId="166" fontId="17" fillId="2" borderId="1" xfId="1" applyNumberFormat="1" applyFont="1" applyFill="1" applyBorder="1" applyAlignment="1" applyProtection="1">
      <alignment horizontal="right" wrapText="1"/>
    </xf>
    <xf numFmtId="166" fontId="16" fillId="5" borderId="1" xfId="0" applyNumberFormat="1" applyFont="1" applyFill="1" applyBorder="1" applyAlignment="1">
      <alignment horizontal="right" wrapText="1"/>
    </xf>
    <xf numFmtId="165" fontId="10" fillId="0" borderId="1" xfId="1" applyNumberFormat="1" applyFont="1" applyFill="1" applyBorder="1" applyAlignment="1" applyProtection="1">
      <alignment horizontal="right" wrapText="1"/>
    </xf>
    <xf numFmtId="165" fontId="12" fillId="3" borderId="1" xfId="0" applyNumberFormat="1" applyFont="1" applyFill="1" applyBorder="1" applyAlignment="1">
      <alignment horizontal="right" wrapText="1"/>
    </xf>
    <xf numFmtId="166" fontId="12" fillId="2" borderId="1" xfId="1" applyNumberFormat="1" applyFont="1" applyFill="1" applyBorder="1" applyAlignment="1" applyProtection="1">
      <alignment horizontal="right" wrapText="1"/>
    </xf>
    <xf numFmtId="166" fontId="12" fillId="2" borderId="1" xfId="1" applyNumberFormat="1" applyFont="1" applyFill="1" applyBorder="1" applyAlignment="1" applyProtection="1">
      <alignment horizontal="left" wrapText="1"/>
    </xf>
    <xf numFmtId="166" fontId="15" fillId="2" borderId="1" xfId="1" applyNumberFormat="1" applyFont="1" applyFill="1" applyBorder="1" applyAlignment="1" applyProtection="1">
      <alignment horizontal="left" wrapText="1"/>
    </xf>
    <xf numFmtId="166" fontId="19" fillId="2" borderId="1" xfId="1" applyNumberFormat="1" applyFont="1" applyFill="1" applyBorder="1" applyAlignment="1" applyProtection="1">
      <alignment horizontal="left" wrapText="1"/>
    </xf>
    <xf numFmtId="166" fontId="8" fillId="4" borderId="1" xfId="1" applyNumberFormat="1" applyFont="1" applyFill="1" applyBorder="1" applyAlignment="1" applyProtection="1">
      <alignment horizontal="left" wrapText="1"/>
    </xf>
    <xf numFmtId="0" fontId="8" fillId="4" borderId="1" xfId="0" applyFont="1" applyFill="1" applyBorder="1" applyAlignment="1">
      <alignment vertical="top" wrapText="1"/>
    </xf>
    <xf numFmtId="166" fontId="14" fillId="0" borderId="1" xfId="1" applyNumberFormat="1" applyFont="1" applyBorder="1" applyAlignment="1">
      <alignment wrapText="1"/>
    </xf>
    <xf numFmtId="0" fontId="12" fillId="3" borderId="1" xfId="0" applyFont="1" applyFill="1" applyBorder="1" applyAlignment="1">
      <alignment vertical="top" wrapText="1"/>
    </xf>
    <xf numFmtId="165" fontId="14" fillId="0" borderId="1" xfId="1" applyNumberFormat="1" applyFont="1" applyFill="1" applyBorder="1" applyAlignment="1" applyProtection="1">
      <alignment horizontal="left" wrapText="1"/>
    </xf>
    <xf numFmtId="166" fontId="11" fillId="2" borderId="1" xfId="1" applyNumberFormat="1" applyFont="1" applyFill="1" applyBorder="1" applyAlignment="1" applyProtection="1">
      <alignment horizontal="left" wrapText="1"/>
    </xf>
    <xf numFmtId="166" fontId="12" fillId="3" borderId="1" xfId="1" applyNumberFormat="1" applyFont="1" applyFill="1" applyBorder="1" applyAlignment="1" applyProtection="1">
      <alignment wrapText="1"/>
    </xf>
    <xf numFmtId="166" fontId="12" fillId="2" borderId="1" xfId="1" applyNumberFormat="1" applyFont="1" applyFill="1" applyBorder="1" applyAlignment="1" applyProtection="1">
      <alignment wrapText="1"/>
    </xf>
    <xf numFmtId="166" fontId="12" fillId="2" borderId="1" xfId="1" applyNumberFormat="1" applyFont="1" applyFill="1" applyBorder="1" applyAlignment="1" applyProtection="1">
      <alignment vertical="top" wrapText="1"/>
    </xf>
    <xf numFmtId="166" fontId="16" fillId="5" borderId="1" xfId="1" applyNumberFormat="1" applyFont="1" applyFill="1" applyBorder="1" applyAlignment="1" applyProtection="1">
      <alignment vertical="top" wrapText="1"/>
    </xf>
    <xf numFmtId="3" fontId="12" fillId="5" borderId="1" xfId="0" applyNumberFormat="1" applyFont="1" applyFill="1" applyBorder="1" applyAlignment="1">
      <alignment wrapText="1"/>
    </xf>
    <xf numFmtId="3" fontId="8" fillId="0" borderId="1" xfId="0" applyNumberFormat="1" applyFont="1" applyBorder="1" applyAlignment="1">
      <alignment wrapText="1"/>
    </xf>
    <xf numFmtId="166" fontId="9" fillId="0" borderId="1" xfId="1" applyNumberFormat="1" applyFont="1" applyBorder="1" applyAlignment="1" applyProtection="1">
      <alignment horizontal="right" wrapText="1"/>
    </xf>
    <xf numFmtId="3" fontId="14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5" fontId="11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166" fontId="14" fillId="4" borderId="1" xfId="1" applyNumberFormat="1" applyFont="1" applyFill="1" applyBorder="1" applyAlignment="1" applyProtection="1">
      <alignment horizontal="right" wrapText="1"/>
    </xf>
    <xf numFmtId="3" fontId="12" fillId="3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wrapText="1"/>
    </xf>
    <xf numFmtId="3" fontId="14" fillId="2" borderId="1" xfId="0" applyNumberFormat="1" applyFont="1" applyFill="1" applyBorder="1" applyAlignment="1">
      <alignment wrapText="1"/>
    </xf>
    <xf numFmtId="166" fontId="8" fillId="0" borderId="1" xfId="1" applyNumberFormat="1" applyFont="1" applyBorder="1" applyAlignment="1" applyProtection="1">
      <alignment horizontal="right" wrapText="1"/>
    </xf>
    <xf numFmtId="3" fontId="12" fillId="2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 wrapText="1"/>
    </xf>
    <xf numFmtId="165" fontId="11" fillId="2" borderId="1" xfId="2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65" fontId="11" fillId="0" borderId="1" xfId="1" applyNumberFormat="1" applyFont="1" applyBorder="1" applyAlignment="1">
      <alignment horizontal="right" wrapText="1"/>
    </xf>
    <xf numFmtId="165" fontId="11" fillId="0" borderId="1" xfId="2" applyNumberFormat="1" applyFont="1" applyFill="1" applyBorder="1" applyAlignment="1">
      <alignment vertical="center" wrapText="1"/>
    </xf>
    <xf numFmtId="165" fontId="11" fillId="0" borderId="1" xfId="1" applyNumberFormat="1" applyFont="1" applyBorder="1" applyAlignment="1">
      <alignment wrapText="1"/>
    </xf>
    <xf numFmtId="3" fontId="13" fillId="2" borderId="1" xfId="4" applyNumberFormat="1" applyFont="1" applyFill="1" applyBorder="1" applyAlignment="1">
      <alignment wrapText="1"/>
    </xf>
    <xf numFmtId="165" fontId="11" fillId="0" borderId="1" xfId="2" applyNumberFormat="1" applyFont="1" applyBorder="1" applyAlignment="1">
      <alignment horizontal="right" vertical="center"/>
    </xf>
    <xf numFmtId="165" fontId="11" fillId="0" borderId="1" xfId="2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165" fontId="11" fillId="0" borderId="1" xfId="2" applyNumberFormat="1" applyFont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1" fillId="2" borderId="1" xfId="4" applyFont="1" applyFill="1" applyBorder="1" applyAlignment="1">
      <alignment wrapText="1"/>
    </xf>
    <xf numFmtId="3" fontId="16" fillId="3" borderId="1" xfId="0" applyNumberFormat="1" applyFont="1" applyFill="1" applyBorder="1" applyAlignment="1">
      <alignment wrapText="1"/>
    </xf>
    <xf numFmtId="3" fontId="13" fillId="2" borderId="1" xfId="0" applyNumberFormat="1" applyFont="1" applyFill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wrapText="1"/>
    </xf>
    <xf numFmtId="3" fontId="12" fillId="3" borderId="1" xfId="0" applyNumberFormat="1" applyFont="1" applyFill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3" fontId="14" fillId="0" borderId="1" xfId="0" applyNumberFormat="1" applyFont="1" applyBorder="1" applyAlignment="1">
      <alignment vertical="top" wrapText="1"/>
    </xf>
    <xf numFmtId="3" fontId="11" fillId="2" borderId="1" xfId="0" applyNumberFormat="1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vertical="top" wrapText="1"/>
    </xf>
    <xf numFmtId="3" fontId="14" fillId="2" borderId="1" xfId="0" applyNumberFormat="1" applyFont="1" applyFill="1" applyBorder="1" applyAlignment="1">
      <alignment vertical="top" wrapText="1"/>
    </xf>
    <xf numFmtId="3" fontId="12" fillId="2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>
      <alignment vertical="center" wrapText="1"/>
    </xf>
    <xf numFmtId="166" fontId="12" fillId="3" borderId="1" xfId="0" applyNumberFormat="1" applyFont="1" applyFill="1" applyBorder="1" applyAlignment="1">
      <alignment vertical="top" wrapText="1"/>
    </xf>
    <xf numFmtId="166" fontId="14" fillId="2" borderId="1" xfId="1" applyNumberFormat="1" applyFont="1" applyFill="1" applyBorder="1" applyAlignment="1">
      <alignment vertical="top" wrapText="1"/>
    </xf>
    <xf numFmtId="166" fontId="11" fillId="0" borderId="1" xfId="0" applyNumberFormat="1" applyFont="1" applyBorder="1" applyAlignment="1">
      <alignment vertical="top" wrapText="1"/>
    </xf>
    <xf numFmtId="166" fontId="12" fillId="3" borderId="1" xfId="1" applyNumberFormat="1" applyFont="1" applyFill="1" applyBorder="1" applyAlignment="1">
      <alignment vertical="top" wrapText="1"/>
    </xf>
    <xf numFmtId="166" fontId="11" fillId="0" borderId="1" xfId="1" applyNumberFormat="1" applyFont="1" applyBorder="1" applyAlignment="1"/>
    <xf numFmtId="166" fontId="12" fillId="2" borderId="1" xfId="0" applyNumberFormat="1" applyFont="1" applyFill="1" applyBorder="1" applyAlignment="1">
      <alignment vertical="top" wrapText="1"/>
    </xf>
    <xf numFmtId="166" fontId="14" fillId="2" borderId="1" xfId="0" applyNumberFormat="1" applyFont="1" applyFill="1" applyBorder="1" applyAlignment="1">
      <alignment vertical="top" wrapText="1"/>
    </xf>
    <xf numFmtId="166" fontId="14" fillId="2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 applyAlignment="1">
      <alignment vertical="top" wrapText="1"/>
    </xf>
    <xf numFmtId="165" fontId="13" fillId="0" borderId="1" xfId="1" applyNumberFormat="1" applyFont="1" applyBorder="1" applyAlignment="1">
      <alignment vertical="top" wrapText="1"/>
    </xf>
    <xf numFmtId="165" fontId="14" fillId="0" borderId="1" xfId="1" applyNumberFormat="1" applyFont="1" applyBorder="1" applyAlignment="1">
      <alignment horizontal="right"/>
    </xf>
    <xf numFmtId="165" fontId="12" fillId="3" borderId="1" xfId="1" applyNumberFormat="1" applyFont="1" applyFill="1" applyBorder="1" applyAlignment="1">
      <alignment horizontal="right"/>
    </xf>
    <xf numFmtId="166" fontId="14" fillId="3" borderId="1" xfId="1" applyNumberFormat="1" applyFont="1" applyFill="1" applyBorder="1" applyAlignment="1">
      <alignment horizontal="right" wrapText="1"/>
    </xf>
    <xf numFmtId="166" fontId="11" fillId="3" borderId="1" xfId="1" applyNumberFormat="1" applyFont="1" applyFill="1" applyBorder="1" applyAlignment="1">
      <alignment horizontal="right" wrapText="1"/>
    </xf>
    <xf numFmtId="3" fontId="15" fillId="3" borderId="1" xfId="0" applyNumberFormat="1" applyFont="1" applyFill="1" applyBorder="1" applyAlignment="1">
      <alignment wrapText="1"/>
    </xf>
    <xf numFmtId="0" fontId="13" fillId="5" borderId="1" xfId="0" applyFont="1" applyFill="1" applyBorder="1" applyAlignment="1">
      <alignment vertical="center" wrapText="1"/>
    </xf>
    <xf numFmtId="0" fontId="14" fillId="4" borderId="1" xfId="5" applyFont="1" applyFill="1" applyBorder="1" applyAlignment="1">
      <alignment wrapText="1"/>
    </xf>
    <xf numFmtId="0" fontId="16" fillId="4" borderId="1" xfId="0" applyFont="1" applyFill="1" applyBorder="1" applyAlignment="1">
      <alignment vertical="center" wrapText="1"/>
    </xf>
    <xf numFmtId="166" fontId="8" fillId="0" borderId="1" xfId="1" applyNumberFormat="1" applyFont="1" applyBorder="1" applyAlignment="1">
      <alignment horizontal="right" wrapText="1"/>
    </xf>
    <xf numFmtId="0" fontId="16" fillId="3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5" fontId="14" fillId="0" borderId="1" xfId="1" applyNumberFormat="1" applyFont="1" applyBorder="1"/>
    <xf numFmtId="165" fontId="11" fillId="0" borderId="1" xfId="1" applyNumberFormat="1" applyFont="1" applyBorder="1" applyAlignment="1">
      <alignment horizontal="right"/>
    </xf>
    <xf numFmtId="165" fontId="11" fillId="0" borderId="1" xfId="1" applyNumberFormat="1" applyFont="1" applyBorder="1"/>
    <xf numFmtId="165" fontId="14" fillId="0" borderId="1" xfId="1" applyNumberFormat="1" applyFont="1" applyFill="1" applyBorder="1"/>
    <xf numFmtId="166" fontId="8" fillId="2" borderId="1" xfId="0" applyNumberFormat="1" applyFont="1" applyFill="1" applyBorder="1" applyAlignment="1">
      <alignment wrapText="1"/>
    </xf>
    <xf numFmtId="165" fontId="12" fillId="3" borderId="1" xfId="1" applyNumberFormat="1" applyFont="1" applyFill="1" applyBorder="1" applyAlignment="1" applyProtection="1">
      <alignment horizontal="right" wrapText="1"/>
    </xf>
    <xf numFmtId="165" fontId="14" fillId="2" borderId="1" xfId="1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166" fontId="12" fillId="2" borderId="1" xfId="1" applyNumberFormat="1" applyFont="1" applyFill="1" applyBorder="1" applyAlignment="1">
      <alignment horizontal="right" vertical="top" wrapText="1"/>
    </xf>
    <xf numFmtId="166" fontId="16" fillId="5" borderId="1" xfId="1" applyNumberFormat="1" applyFont="1" applyFill="1" applyBorder="1" applyAlignment="1">
      <alignment horizontal="right" wrapText="1"/>
    </xf>
    <xf numFmtId="166" fontId="16" fillId="3" borderId="1" xfId="1" applyNumberFormat="1" applyFont="1" applyFill="1" applyBorder="1" applyAlignment="1">
      <alignment horizontal="right" wrapText="1"/>
    </xf>
    <xf numFmtId="166" fontId="10" fillId="0" borderId="1" xfId="1" applyNumberFormat="1" applyFont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166" fontId="16" fillId="5" borderId="1" xfId="1" applyNumberFormat="1" applyFont="1" applyFill="1" applyBorder="1" applyAlignment="1">
      <alignment horizontal="right"/>
    </xf>
    <xf numFmtId="166" fontId="13" fillId="0" borderId="1" xfId="1" applyNumberFormat="1" applyFont="1" applyBorder="1" applyAlignment="1">
      <alignment horizontal="right" vertical="center" wrapText="1"/>
    </xf>
    <xf numFmtId="166" fontId="11" fillId="0" borderId="1" xfId="1" applyNumberFormat="1" applyFont="1" applyBorder="1" applyAlignment="1">
      <alignment horizontal="right" vertical="center"/>
    </xf>
    <xf numFmtId="166" fontId="16" fillId="5" borderId="1" xfId="1" applyNumberFormat="1" applyFont="1" applyFill="1" applyBorder="1" applyAlignment="1">
      <alignment horizontal="right" vertical="center"/>
    </xf>
    <xf numFmtId="166" fontId="10" fillId="0" borderId="1" xfId="1" applyNumberFormat="1" applyFont="1" applyBorder="1" applyAlignment="1">
      <alignment horizontal="right" vertical="center"/>
    </xf>
    <xf numFmtId="166" fontId="11" fillId="0" borderId="1" xfId="1" applyNumberFormat="1" applyFont="1" applyBorder="1" applyAlignment="1">
      <alignment horizontal="right" vertical="center" wrapText="1"/>
    </xf>
    <xf numFmtId="166" fontId="16" fillId="2" borderId="1" xfId="1" applyNumberFormat="1" applyFont="1" applyFill="1" applyBorder="1" applyAlignment="1">
      <alignment horizontal="right" wrapText="1"/>
    </xf>
    <xf numFmtId="0" fontId="9" fillId="4" borderId="1" xfId="0" applyFont="1" applyFill="1" applyBorder="1" applyAlignment="1">
      <alignment vertical="center" wrapText="1"/>
    </xf>
    <xf numFmtId="166" fontId="16" fillId="0" borderId="1" xfId="1" applyNumberFormat="1" applyFont="1" applyFill="1" applyBorder="1" applyAlignment="1">
      <alignment horizontal="right" vertical="center"/>
    </xf>
    <xf numFmtId="3" fontId="15" fillId="3" borderId="1" xfId="0" applyNumberFormat="1" applyFont="1" applyFill="1" applyBorder="1" applyAlignment="1">
      <alignment horizontal="right" wrapText="1"/>
    </xf>
    <xf numFmtId="166" fontId="16" fillId="2" borderId="1" xfId="1" applyNumberFormat="1" applyFont="1" applyFill="1" applyBorder="1" applyAlignment="1">
      <alignment wrapText="1"/>
    </xf>
    <xf numFmtId="166" fontId="16" fillId="4" borderId="1" xfId="1" applyNumberFormat="1" applyFont="1" applyFill="1" applyBorder="1" applyAlignment="1">
      <alignment vertical="center"/>
    </xf>
    <xf numFmtId="166" fontId="10" fillId="0" borderId="1" xfId="1" applyNumberFormat="1" applyFont="1" applyBorder="1" applyAlignment="1">
      <alignment horizontal="right" vertical="center" wrapText="1"/>
    </xf>
    <xf numFmtId="166" fontId="13" fillId="2" borderId="1" xfId="1" applyNumberFormat="1" applyFont="1" applyFill="1" applyBorder="1" applyAlignment="1">
      <alignment wrapText="1"/>
    </xf>
    <xf numFmtId="166" fontId="13" fillId="0" borderId="1" xfId="1" applyNumberFormat="1" applyFont="1" applyBorder="1" applyAlignment="1">
      <alignment vertical="center" wrapText="1"/>
    </xf>
    <xf numFmtId="166" fontId="16" fillId="5" borderId="1" xfId="1" applyNumberFormat="1" applyFont="1" applyFill="1" applyBorder="1" applyAlignment="1">
      <alignment vertical="center" wrapText="1"/>
    </xf>
    <xf numFmtId="166" fontId="16" fillId="5" borderId="1" xfId="1" applyNumberFormat="1" applyFont="1" applyFill="1" applyBorder="1" applyAlignment="1">
      <alignment horizontal="right" vertical="center" wrapText="1"/>
    </xf>
    <xf numFmtId="166" fontId="10" fillId="4" borderId="1" xfId="1" applyNumberFormat="1" applyFont="1" applyFill="1" applyBorder="1" applyAlignment="1">
      <alignment horizontal="right" vertical="center" wrapText="1"/>
    </xf>
    <xf numFmtId="3" fontId="10" fillId="3" borderId="1" xfId="0" applyNumberFormat="1" applyFont="1" applyFill="1" applyBorder="1" applyAlignment="1">
      <alignment horizontal="right" wrapText="1"/>
    </xf>
    <xf numFmtId="166" fontId="11" fillId="3" borderId="1" xfId="1" applyNumberFormat="1" applyFont="1" applyFill="1" applyBorder="1" applyAlignment="1">
      <alignment wrapText="1"/>
    </xf>
    <xf numFmtId="166" fontId="10" fillId="3" borderId="1" xfId="1" applyNumberFormat="1" applyFont="1" applyFill="1" applyBorder="1" applyAlignment="1">
      <alignment horizontal="right" wrapText="1"/>
    </xf>
    <xf numFmtId="166" fontId="10" fillId="4" borderId="1" xfId="1" applyNumberFormat="1" applyFont="1" applyFill="1" applyBorder="1" applyAlignment="1">
      <alignment horizontal="right" vertical="center"/>
    </xf>
    <xf numFmtId="166" fontId="12" fillId="3" borderId="1" xfId="1" applyNumberFormat="1" applyFont="1" applyFill="1" applyBorder="1" applyAlignment="1">
      <alignment horizontal="right" vertical="center" wrapText="1"/>
    </xf>
    <xf numFmtId="166" fontId="11" fillId="4" borderId="1" xfId="1" applyNumberFormat="1" applyFont="1" applyFill="1" applyBorder="1" applyAlignment="1">
      <alignment wrapText="1"/>
    </xf>
    <xf numFmtId="0" fontId="13" fillId="4" borderId="1" xfId="0" applyFont="1" applyFill="1" applyBorder="1" applyAlignment="1">
      <alignment wrapText="1"/>
    </xf>
    <xf numFmtId="166" fontId="16" fillId="2" borderId="1" xfId="1" applyNumberFormat="1" applyFont="1" applyFill="1" applyBorder="1" applyAlignment="1">
      <alignment horizontal="right" vertical="center" wrapText="1"/>
    </xf>
    <xf numFmtId="166" fontId="17" fillId="2" borderId="1" xfId="1" applyNumberFormat="1" applyFont="1" applyFill="1" applyBorder="1" applyAlignment="1">
      <alignment horizontal="right" vertical="center" wrapText="1"/>
    </xf>
    <xf numFmtId="166" fontId="14" fillId="2" borderId="1" xfId="1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justify" vertical="top" wrapText="1"/>
    </xf>
    <xf numFmtId="0" fontId="13" fillId="2" borderId="1" xfId="0" applyFont="1" applyFill="1" applyBorder="1" applyAlignment="1">
      <alignment vertical="center" wrapText="1"/>
    </xf>
    <xf numFmtId="166" fontId="11" fillId="2" borderId="1" xfId="1" applyNumberFormat="1" applyFont="1" applyFill="1" applyBorder="1" applyAlignment="1">
      <alignment horizontal="right" vertical="center" wrapText="1"/>
    </xf>
    <xf numFmtId="166" fontId="16" fillId="3" borderId="1" xfId="1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wrapText="1"/>
    </xf>
    <xf numFmtId="166" fontId="10" fillId="2" borderId="1" xfId="1" applyNumberFormat="1" applyFont="1" applyFill="1" applyBorder="1" applyAlignment="1">
      <alignment wrapText="1"/>
    </xf>
    <xf numFmtId="0" fontId="13" fillId="2" borderId="1" xfId="0" applyFont="1" applyFill="1" applyBorder="1" applyAlignment="1">
      <alignment vertical="top" wrapText="1"/>
    </xf>
    <xf numFmtId="166" fontId="10" fillId="0" borderId="1" xfId="1" applyNumberFormat="1" applyFont="1" applyBorder="1" applyAlignment="1">
      <alignment vertical="center"/>
    </xf>
    <xf numFmtId="166" fontId="11" fillId="0" borderId="1" xfId="1" applyNumberFormat="1" applyFont="1" applyBorder="1"/>
    <xf numFmtId="166" fontId="11" fillId="4" borderId="1" xfId="1" applyNumberFormat="1" applyFont="1" applyFill="1" applyBorder="1"/>
    <xf numFmtId="0" fontId="16" fillId="5" borderId="1" xfId="4" applyFont="1" applyFill="1" applyBorder="1" applyAlignment="1">
      <alignment wrapText="1"/>
    </xf>
    <xf numFmtId="166" fontId="16" fillId="5" borderId="1" xfId="1" applyNumberFormat="1" applyFont="1" applyFill="1" applyBorder="1" applyAlignment="1">
      <alignment wrapText="1"/>
    </xf>
    <xf numFmtId="0" fontId="8" fillId="0" borderId="1" xfId="4" applyFont="1" applyBorder="1" applyAlignment="1">
      <alignment wrapText="1"/>
    </xf>
    <xf numFmtId="166" fontId="9" fillId="0" borderId="1" xfId="1" applyNumberFormat="1" applyFont="1" applyBorder="1" applyAlignment="1">
      <alignment wrapText="1"/>
    </xf>
    <xf numFmtId="0" fontId="10" fillId="0" borderId="1" xfId="4" applyFont="1" applyBorder="1" applyAlignment="1">
      <alignment wrapText="1"/>
    </xf>
    <xf numFmtId="0" fontId="9" fillId="0" borderId="1" xfId="4" applyFont="1" applyBorder="1" applyAlignment="1">
      <alignment wrapText="1"/>
    </xf>
    <xf numFmtId="0" fontId="16" fillId="5" borderId="1" xfId="4" applyFont="1" applyFill="1" applyBorder="1" applyAlignment="1">
      <alignment vertical="top" wrapText="1"/>
    </xf>
    <xf numFmtId="0" fontId="8" fillId="0" borderId="1" xfId="4" applyFont="1" applyBorder="1" applyAlignment="1">
      <alignment vertical="top" wrapText="1"/>
    </xf>
    <xf numFmtId="0" fontId="10" fillId="0" borderId="1" xfId="4" applyFont="1" applyBorder="1" applyAlignment="1">
      <alignment vertical="top" wrapText="1"/>
    </xf>
    <xf numFmtId="0" fontId="10" fillId="2" borderId="1" xfId="4" applyFont="1" applyFill="1" applyBorder="1" applyAlignment="1">
      <alignment vertical="top" wrapText="1"/>
    </xf>
    <xf numFmtId="166" fontId="20" fillId="0" borderId="1" xfId="1" applyNumberFormat="1" applyFont="1" applyBorder="1" applyAlignment="1">
      <alignment wrapText="1"/>
    </xf>
    <xf numFmtId="166" fontId="8" fillId="3" borderId="1" xfId="1" applyNumberFormat="1" applyFont="1" applyFill="1" applyBorder="1" applyAlignment="1">
      <alignment wrapText="1"/>
    </xf>
    <xf numFmtId="166" fontId="20" fillId="3" borderId="1" xfId="1" applyNumberFormat="1" applyFont="1" applyFill="1" applyBorder="1" applyAlignment="1">
      <alignment wrapText="1"/>
    </xf>
    <xf numFmtId="0" fontId="14" fillId="2" borderId="1" xfId="4" applyFont="1" applyFill="1" applyBorder="1" applyAlignment="1">
      <alignment vertical="top" wrapText="1"/>
    </xf>
    <xf numFmtId="0" fontId="14" fillId="0" borderId="1" xfId="4" applyFont="1" applyBorder="1" applyAlignment="1">
      <alignment vertical="top" wrapText="1"/>
    </xf>
    <xf numFmtId="0" fontId="10" fillId="4" borderId="1" xfId="4" applyFont="1" applyFill="1" applyBorder="1" applyAlignment="1">
      <alignment vertical="top" wrapText="1"/>
    </xf>
    <xf numFmtId="43" fontId="16" fillId="5" borderId="1" xfId="3" applyFont="1" applyFill="1" applyBorder="1" applyAlignment="1" applyProtection="1">
      <alignment vertical="top" wrapText="1"/>
    </xf>
    <xf numFmtId="0" fontId="21" fillId="0" borderId="1" xfId="4" applyFont="1" applyBorder="1" applyAlignment="1">
      <alignment vertical="top" wrapText="1"/>
    </xf>
    <xf numFmtId="0" fontId="16" fillId="4" borderId="1" xfId="4" applyFont="1" applyFill="1" applyBorder="1" applyAlignment="1">
      <alignment vertical="top" wrapText="1"/>
    </xf>
    <xf numFmtId="0" fontId="8" fillId="4" borderId="1" xfId="4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0" fillId="2" borderId="1" xfId="4" applyFont="1" applyFill="1" applyBorder="1" applyAlignment="1">
      <alignment wrapText="1"/>
    </xf>
    <xf numFmtId="0" fontId="12" fillId="3" borderId="1" xfId="4" applyFont="1" applyFill="1" applyBorder="1" applyAlignment="1">
      <alignment vertical="top" wrapText="1"/>
    </xf>
    <xf numFmtId="0" fontId="10" fillId="0" borderId="1" xfId="5" applyFont="1" applyBorder="1" applyAlignment="1">
      <alignment vertical="top" wrapText="1"/>
    </xf>
    <xf numFmtId="0" fontId="10" fillId="4" borderId="1" xfId="5" applyFont="1" applyFill="1" applyBorder="1" applyAlignment="1">
      <alignment vertical="top" wrapText="1"/>
    </xf>
    <xf numFmtId="0" fontId="8" fillId="2" borderId="1" xfId="4" applyFont="1" applyFill="1" applyBorder="1" applyAlignment="1">
      <alignment wrapText="1"/>
    </xf>
    <xf numFmtId="166" fontId="17" fillId="2" borderId="1" xfId="1" applyNumberFormat="1" applyFont="1" applyFill="1" applyBorder="1" applyAlignment="1">
      <alignment wrapText="1"/>
    </xf>
    <xf numFmtId="166" fontId="8" fillId="0" borderId="1" xfId="1" applyNumberFormat="1" applyFont="1" applyBorder="1" applyAlignment="1">
      <alignment wrapText="1"/>
    </xf>
    <xf numFmtId="166" fontId="8" fillId="5" borderId="1" xfId="1" applyNumberFormat="1" applyFont="1" applyFill="1" applyBorder="1" applyAlignment="1">
      <alignment wrapText="1"/>
    </xf>
    <xf numFmtId="166" fontId="16" fillId="0" borderId="1" xfId="1" applyNumberFormat="1" applyFont="1" applyBorder="1" applyAlignment="1">
      <alignment wrapText="1"/>
    </xf>
    <xf numFmtId="0" fontId="16" fillId="4" borderId="1" xfId="4" applyFont="1" applyFill="1" applyBorder="1" applyAlignment="1">
      <alignment wrapText="1"/>
    </xf>
    <xf numFmtId="166" fontId="16" fillId="4" borderId="1" xfId="1" applyNumberFormat="1" applyFont="1" applyFill="1" applyBorder="1" applyAlignment="1">
      <alignment wrapText="1"/>
    </xf>
    <xf numFmtId="0" fontId="16" fillId="2" borderId="1" xfId="4" applyFont="1" applyFill="1" applyBorder="1" applyAlignment="1">
      <alignment wrapText="1"/>
    </xf>
    <xf numFmtId="0" fontId="12" fillId="3" borderId="1" xfId="4" applyFont="1" applyFill="1" applyBorder="1" applyAlignment="1">
      <alignment wrapText="1"/>
    </xf>
    <xf numFmtId="166" fontId="8" fillId="2" borderId="1" xfId="1" applyNumberFormat="1" applyFont="1" applyFill="1" applyBorder="1" applyAlignment="1" applyProtection="1">
      <alignment wrapText="1"/>
    </xf>
    <xf numFmtId="166" fontId="16" fillId="2" borderId="1" xfId="1" applyNumberFormat="1" applyFont="1" applyFill="1" applyBorder="1" applyAlignment="1" applyProtection="1">
      <alignment wrapText="1"/>
    </xf>
    <xf numFmtId="0" fontId="11" fillId="2" borderId="1" xfId="0" applyFont="1" applyFill="1" applyBorder="1" applyAlignment="1">
      <alignment horizontal="right" vertical="top" wrapText="1"/>
    </xf>
    <xf numFmtId="166" fontId="14" fillId="2" borderId="1" xfId="1" applyNumberFormat="1" applyFont="1" applyFill="1" applyBorder="1" applyAlignment="1">
      <alignment horizontal="right" vertical="top" wrapText="1"/>
    </xf>
    <xf numFmtId="166" fontId="10" fillId="2" borderId="1" xfId="1" applyNumberFormat="1" applyFont="1" applyFill="1" applyBorder="1" applyAlignment="1">
      <alignment horizontal="right" vertical="top" wrapText="1"/>
    </xf>
    <xf numFmtId="166" fontId="9" fillId="2" borderId="1" xfId="1" applyNumberFormat="1" applyFont="1" applyFill="1" applyBorder="1" applyAlignment="1">
      <alignment wrapText="1"/>
    </xf>
    <xf numFmtId="166" fontId="9" fillId="2" borderId="1" xfId="1" applyNumberFormat="1" applyFont="1" applyFill="1" applyBorder="1" applyAlignment="1">
      <alignment vertical="top" wrapText="1"/>
    </xf>
    <xf numFmtId="0" fontId="9" fillId="2" borderId="1" xfId="4" applyFont="1" applyFill="1" applyBorder="1" applyAlignment="1">
      <alignment wrapText="1"/>
    </xf>
    <xf numFmtId="166" fontId="16" fillId="3" borderId="1" xfId="1" applyNumberFormat="1" applyFont="1" applyFill="1" applyBorder="1" applyAlignment="1">
      <alignment wrapText="1"/>
    </xf>
    <xf numFmtId="0" fontId="14" fillId="4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right" vertical="top" wrapText="1"/>
    </xf>
    <xf numFmtId="166" fontId="8" fillId="2" borderId="1" xfId="1" applyNumberFormat="1" applyFont="1" applyFill="1" applyBorder="1" applyAlignment="1">
      <alignment vertical="top" wrapText="1"/>
    </xf>
    <xf numFmtId="0" fontId="13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43" fontId="8" fillId="4" borderId="1" xfId="3" applyFont="1" applyFill="1" applyBorder="1" applyAlignment="1" applyProtection="1">
      <alignment vertical="top" wrapText="1"/>
    </xf>
    <xf numFmtId="166" fontId="13" fillId="2" borderId="1" xfId="1" applyNumberFormat="1" applyFont="1" applyFill="1" applyBorder="1" applyAlignment="1">
      <alignment vertical="top" wrapText="1"/>
    </xf>
    <xf numFmtId="166" fontId="16" fillId="2" borderId="1" xfId="1" applyNumberFormat="1" applyFont="1" applyFill="1" applyBorder="1" applyAlignment="1">
      <alignment vertical="top" wrapText="1"/>
    </xf>
    <xf numFmtId="166" fontId="13" fillId="2" borderId="1" xfId="1" applyNumberFormat="1" applyFont="1" applyFill="1" applyBorder="1" applyAlignment="1" applyProtection="1">
      <alignment wrapText="1"/>
    </xf>
    <xf numFmtId="166" fontId="15" fillId="3" borderId="1" xfId="1" applyNumberFormat="1" applyFont="1" applyFill="1" applyBorder="1" applyAlignment="1" applyProtection="1">
      <alignment wrapText="1"/>
    </xf>
    <xf numFmtId="166" fontId="15" fillId="2" borderId="1" xfId="1" applyNumberFormat="1" applyFont="1" applyFill="1" applyBorder="1" applyAlignment="1" applyProtection="1">
      <alignment wrapText="1"/>
    </xf>
    <xf numFmtId="166" fontId="10" fillId="2" borderId="1" xfId="1" applyNumberFormat="1" applyFont="1" applyFill="1" applyBorder="1" applyAlignment="1" applyProtection="1">
      <alignment wrapText="1"/>
    </xf>
    <xf numFmtId="43" fontId="8" fillId="2" borderId="1" xfId="3" applyFont="1" applyFill="1" applyBorder="1" applyAlignment="1" applyProtection="1">
      <alignment vertical="top" wrapText="1"/>
    </xf>
    <xf numFmtId="166" fontId="14" fillId="2" borderId="1" xfId="1" applyNumberFormat="1" applyFont="1" applyFill="1" applyBorder="1" applyAlignment="1" applyProtection="1">
      <alignment vertical="top" wrapText="1"/>
    </xf>
    <xf numFmtId="166" fontId="10" fillId="2" borderId="1" xfId="1" applyNumberFormat="1" applyFont="1" applyFill="1" applyBorder="1" applyAlignment="1">
      <alignment vertical="top" wrapText="1"/>
    </xf>
    <xf numFmtId="166" fontId="9" fillId="2" borderId="1" xfId="1" applyNumberFormat="1" applyFont="1" applyFill="1" applyBorder="1" applyAlignment="1" applyProtection="1">
      <alignment wrapText="1"/>
    </xf>
    <xf numFmtId="166" fontId="13" fillId="0" borderId="1" xfId="1" applyNumberFormat="1" applyFont="1" applyBorder="1" applyAlignment="1">
      <alignment wrapText="1"/>
    </xf>
    <xf numFmtId="166" fontId="10" fillId="0" borderId="1" xfId="1" applyNumberFormat="1" applyFont="1" applyFill="1" applyBorder="1" applyAlignment="1">
      <alignment horizontal="left" wrapText="1"/>
    </xf>
    <xf numFmtId="166" fontId="13" fillId="0" borderId="1" xfId="1" applyNumberFormat="1" applyFont="1" applyBorder="1" applyAlignment="1">
      <alignment horizontal="left" wrapText="1"/>
    </xf>
    <xf numFmtId="0" fontId="8" fillId="2" borderId="1" xfId="0" applyFont="1" applyFill="1" applyBorder="1" applyAlignment="1">
      <alignment vertical="top" wrapText="1"/>
    </xf>
    <xf numFmtId="166" fontId="8" fillId="2" borderId="1" xfId="3" applyNumberFormat="1" applyFont="1" applyFill="1" applyBorder="1" applyAlignment="1">
      <alignment vertical="top" wrapText="1"/>
    </xf>
    <xf numFmtId="166" fontId="11" fillId="0" borderId="1" xfId="1" applyNumberFormat="1" applyFont="1" applyBorder="1" applyAlignment="1">
      <alignment horizontal="left" wrapText="1"/>
    </xf>
    <xf numFmtId="166" fontId="9" fillId="0" borderId="1" xfId="0" applyNumberFormat="1" applyFont="1" applyBorder="1" applyAlignment="1">
      <alignment wrapText="1"/>
    </xf>
    <xf numFmtId="166" fontId="10" fillId="0" borderId="1" xfId="0" applyNumberFormat="1" applyFont="1" applyBorder="1" applyAlignment="1">
      <alignment wrapText="1"/>
    </xf>
    <xf numFmtId="166" fontId="11" fillId="2" borderId="1" xfId="1" applyNumberFormat="1" applyFont="1" applyFill="1" applyBorder="1" applyAlignment="1">
      <alignment vertical="top" wrapText="1"/>
    </xf>
    <xf numFmtId="43" fontId="14" fillId="2" borderId="1" xfId="3" applyFont="1" applyFill="1" applyBorder="1" applyAlignment="1">
      <alignment wrapText="1"/>
    </xf>
    <xf numFmtId="166" fontId="15" fillId="2" borderId="1" xfId="1" applyNumberFormat="1" applyFont="1" applyFill="1" applyBorder="1" applyAlignment="1">
      <alignment vertical="top" wrapText="1"/>
    </xf>
    <xf numFmtId="166" fontId="12" fillId="2" borderId="1" xfId="1" applyNumberFormat="1" applyFont="1" applyFill="1" applyBorder="1" applyAlignment="1">
      <alignment vertical="top" wrapText="1"/>
    </xf>
    <xf numFmtId="43" fontId="9" fillId="2" borderId="1" xfId="3" applyFont="1" applyFill="1" applyBorder="1" applyAlignment="1" applyProtection="1">
      <alignment vertical="top" wrapText="1"/>
    </xf>
    <xf numFmtId="166" fontId="10" fillId="2" borderId="1" xfId="1" applyNumberFormat="1" applyFont="1" applyFill="1" applyBorder="1" applyAlignment="1" applyProtection="1">
      <alignment horizontal="right" wrapText="1"/>
    </xf>
    <xf numFmtId="166" fontId="9" fillId="2" borderId="1" xfId="1" applyNumberFormat="1" applyFont="1" applyFill="1" applyBorder="1" applyAlignment="1" applyProtection="1">
      <alignment horizontal="right" wrapText="1"/>
    </xf>
    <xf numFmtId="166" fontId="15" fillId="3" borderId="1" xfId="1" applyNumberFormat="1" applyFont="1" applyFill="1" applyBorder="1" applyAlignment="1" applyProtection="1">
      <alignment horizontal="right" wrapText="1"/>
    </xf>
    <xf numFmtId="166" fontId="14" fillId="2" borderId="1" xfId="3" applyNumberFormat="1" applyFont="1" applyFill="1" applyBorder="1" applyAlignment="1" applyProtection="1">
      <alignment wrapText="1"/>
    </xf>
    <xf numFmtId="43" fontId="16" fillId="5" borderId="1" xfId="1" applyFont="1" applyFill="1" applyBorder="1" applyAlignment="1">
      <alignment vertical="center" wrapText="1"/>
    </xf>
    <xf numFmtId="43" fontId="9" fillId="0" borderId="1" xfId="1" applyFont="1" applyFill="1" applyBorder="1" applyAlignment="1">
      <alignment vertical="center" wrapText="1"/>
    </xf>
    <xf numFmtId="43" fontId="10" fillId="0" borderId="1" xfId="1" applyFont="1" applyFill="1" applyBorder="1" applyAlignment="1">
      <alignment vertical="center" wrapText="1"/>
    </xf>
    <xf numFmtId="43" fontId="12" fillId="3" borderId="1" xfId="1" applyFont="1" applyFill="1" applyBorder="1" applyAlignment="1">
      <alignment vertical="center" wrapText="1"/>
    </xf>
    <xf numFmtId="43" fontId="8" fillId="0" borderId="1" xfId="1" applyFont="1" applyFill="1" applyBorder="1" applyAlignment="1">
      <alignment vertical="center" wrapText="1"/>
    </xf>
    <xf numFmtId="43" fontId="14" fillId="0" borderId="1" xfId="1" applyFont="1" applyFill="1" applyBorder="1" applyAlignment="1">
      <alignment vertical="center" wrapText="1"/>
    </xf>
    <xf numFmtId="43" fontId="11" fillId="0" borderId="1" xfId="1" applyFont="1" applyFill="1" applyBorder="1" applyAlignment="1">
      <alignment vertical="center" wrapText="1"/>
    </xf>
    <xf numFmtId="43" fontId="12" fillId="5" borderId="1" xfId="1" applyFont="1" applyFill="1" applyBorder="1" applyAlignment="1">
      <alignment vertical="center" wrapText="1"/>
    </xf>
    <xf numFmtId="43" fontId="15" fillId="3" borderId="1" xfId="1" applyFont="1" applyFill="1" applyBorder="1" applyAlignment="1">
      <alignment vertical="center" wrapText="1"/>
    </xf>
    <xf numFmtId="43" fontId="16" fillId="2" borderId="1" xfId="1" applyFont="1" applyFill="1" applyBorder="1" applyAlignment="1">
      <alignment vertical="center" wrapText="1"/>
    </xf>
    <xf numFmtId="166" fontId="12" fillId="3" borderId="1" xfId="3" applyNumberFormat="1" applyFont="1" applyFill="1" applyBorder="1" applyAlignment="1" applyProtection="1">
      <alignment wrapText="1"/>
    </xf>
    <xf numFmtId="166" fontId="8" fillId="2" borderId="1" xfId="3" applyNumberFormat="1" applyFont="1" applyFill="1" applyBorder="1" applyAlignment="1" applyProtection="1">
      <alignment wrapText="1"/>
    </xf>
    <xf numFmtId="166" fontId="15" fillId="3" borderId="1" xfId="3" applyNumberFormat="1" applyFont="1" applyFill="1" applyBorder="1" applyAlignment="1" applyProtection="1">
      <alignment wrapText="1"/>
    </xf>
    <xf numFmtId="164" fontId="14" fillId="0" borderId="1" xfId="2" applyFont="1" applyFill="1" applyBorder="1" applyAlignment="1">
      <alignment horizontal="left" wrapText="1"/>
    </xf>
    <xf numFmtId="43" fontId="9" fillId="4" borderId="1" xfId="1" applyFont="1" applyFill="1" applyBorder="1" applyAlignment="1">
      <alignment vertical="center" wrapText="1"/>
    </xf>
    <xf numFmtId="43" fontId="17" fillId="0" borderId="1" xfId="1" applyFont="1" applyFill="1" applyBorder="1" applyAlignment="1">
      <alignment vertical="center" wrapText="1"/>
    </xf>
    <xf numFmtId="43" fontId="9" fillId="0" borderId="1" xfId="1" applyFont="1" applyBorder="1" applyAlignment="1">
      <alignment vertical="center" wrapText="1"/>
    </xf>
    <xf numFmtId="43" fontId="10" fillId="0" borderId="1" xfId="1" applyFont="1" applyFill="1" applyBorder="1" applyAlignment="1">
      <alignment wrapText="1"/>
    </xf>
    <xf numFmtId="43" fontId="13" fillId="4" borderId="1" xfId="1" applyFont="1" applyFill="1" applyBorder="1" applyAlignment="1">
      <alignment vertical="center" wrapText="1"/>
    </xf>
    <xf numFmtId="43" fontId="16" fillId="4" borderId="1" xfId="1" applyFont="1" applyFill="1" applyBorder="1" applyAlignment="1">
      <alignment vertical="center" wrapText="1"/>
    </xf>
    <xf numFmtId="166" fontId="10" fillId="0" borderId="1" xfId="1" applyNumberFormat="1" applyFont="1" applyFill="1" applyBorder="1" applyAlignment="1">
      <alignment horizontal="right" vertical="center"/>
    </xf>
    <xf numFmtId="166" fontId="14" fillId="0" borderId="1" xfId="1" applyNumberFormat="1" applyFont="1" applyFill="1" applyBorder="1" applyAlignment="1">
      <alignment horizontal="right" vertical="center"/>
    </xf>
    <xf numFmtId="43" fontId="13" fillId="5" borderId="1" xfId="1" applyFont="1" applyFill="1" applyBorder="1" applyAlignment="1">
      <alignment vertical="center" wrapText="1"/>
    </xf>
    <xf numFmtId="43" fontId="10" fillId="0" borderId="1" xfId="1" applyFont="1" applyBorder="1" applyAlignment="1">
      <alignment horizontal="left" vertical="center" wrapText="1"/>
    </xf>
    <xf numFmtId="43" fontId="16" fillId="0" borderId="1" xfId="1" applyFont="1" applyBorder="1" applyAlignment="1">
      <alignment vertical="center" wrapText="1"/>
    </xf>
    <xf numFmtId="166" fontId="16" fillId="5" borderId="1" xfId="3" applyNumberFormat="1" applyFont="1" applyFill="1" applyBorder="1" applyAlignment="1" applyProtection="1">
      <alignment wrapText="1"/>
    </xf>
    <xf numFmtId="166" fontId="14" fillId="3" borderId="1" xfId="1" applyNumberFormat="1" applyFont="1" applyFill="1" applyBorder="1" applyAlignment="1" applyProtection="1">
      <alignment horizontal="right" wrapText="1"/>
    </xf>
    <xf numFmtId="166" fontId="12" fillId="2" borderId="1" xfId="3" applyNumberFormat="1" applyFont="1" applyFill="1" applyBorder="1" applyAlignment="1" applyProtection="1">
      <alignment wrapText="1"/>
    </xf>
    <xf numFmtId="166" fontId="16" fillId="2" borderId="1" xfId="3" applyNumberFormat="1" applyFont="1" applyFill="1" applyBorder="1" applyAlignment="1" applyProtection="1">
      <alignment wrapText="1"/>
    </xf>
    <xf numFmtId="166" fontId="9" fillId="0" borderId="1" xfId="1" applyNumberFormat="1" applyFont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43" fontId="16" fillId="5" borderId="1" xfId="1" applyFont="1" applyFill="1" applyBorder="1" applyAlignment="1" applyProtection="1">
      <alignment horizontal="left" vertical="center" wrapText="1"/>
    </xf>
    <xf numFmtId="43" fontId="8" fillId="4" borderId="1" xfId="1" applyFont="1" applyFill="1" applyBorder="1" applyAlignment="1" applyProtection="1">
      <alignment horizontal="left" vertical="center" wrapText="1"/>
    </xf>
    <xf numFmtId="43" fontId="14" fillId="4" borderId="1" xfId="1" applyFont="1" applyFill="1" applyBorder="1" applyAlignment="1" applyProtection="1">
      <alignment horizontal="left" vertical="center" wrapText="1"/>
    </xf>
    <xf numFmtId="166" fontId="9" fillId="2" borderId="1" xfId="1" applyNumberFormat="1" applyFont="1" applyFill="1" applyBorder="1" applyAlignment="1">
      <alignment horizontal="right" wrapText="1"/>
    </xf>
    <xf numFmtId="43" fontId="14" fillId="4" borderId="1" xfId="1" applyFont="1" applyFill="1" applyBorder="1" applyAlignment="1" applyProtection="1">
      <alignment horizontal="left" wrapText="1"/>
    </xf>
    <xf numFmtId="3" fontId="14" fillId="0" borderId="1" xfId="0" applyNumberFormat="1" applyFont="1" applyFill="1" applyBorder="1" applyAlignment="1">
      <alignment horizontal="left" vertical="center" wrapText="1"/>
    </xf>
    <xf numFmtId="43" fontId="12" fillId="3" borderId="1" xfId="1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166" fontId="9" fillId="2" borderId="1" xfId="3" applyNumberFormat="1" applyFont="1" applyFill="1" applyBorder="1" applyAlignment="1" applyProtection="1">
      <alignment wrapText="1"/>
    </xf>
    <xf numFmtId="166" fontId="10" fillId="2" borderId="1" xfId="3" applyNumberFormat="1" applyFont="1" applyFill="1" applyBorder="1" applyAlignment="1" applyProtection="1">
      <alignment wrapText="1"/>
    </xf>
    <xf numFmtId="166" fontId="11" fillId="2" borderId="1" xfId="1" applyNumberFormat="1" applyFont="1" applyFill="1" applyBorder="1" applyAlignment="1" applyProtection="1">
      <alignment vertical="center" wrapText="1"/>
    </xf>
    <xf numFmtId="166" fontId="11" fillId="2" borderId="1" xfId="0" applyNumberFormat="1" applyFont="1" applyFill="1" applyBorder="1" applyAlignment="1">
      <alignment vertical="center"/>
    </xf>
    <xf numFmtId="166" fontId="11" fillId="2" borderId="1" xfId="1" applyNumberFormat="1" applyFont="1" applyFill="1" applyBorder="1" applyAlignment="1">
      <alignment vertical="center"/>
    </xf>
    <xf numFmtId="43" fontId="14" fillId="2" borderId="1" xfId="1" applyFont="1" applyFill="1" applyBorder="1" applyAlignment="1" applyProtection="1">
      <alignment vertical="center" wrapText="1"/>
    </xf>
    <xf numFmtId="166" fontId="14" fillId="2" borderId="1" xfId="1" applyNumberFormat="1" applyFont="1" applyFill="1" applyBorder="1" applyAlignment="1" applyProtection="1">
      <alignment vertical="center" wrapText="1"/>
    </xf>
    <xf numFmtId="166" fontId="11" fillId="6" borderId="1" xfId="1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/>
    <xf numFmtId="166" fontId="11" fillId="2" borderId="1" xfId="1" applyNumberFormat="1" applyFont="1" applyFill="1" applyBorder="1" applyAlignment="1"/>
    <xf numFmtId="166" fontId="11" fillId="6" borderId="1" xfId="1" applyNumberFormat="1" applyFont="1" applyFill="1" applyBorder="1" applyAlignment="1">
      <alignment horizontal="right" vertical="center"/>
    </xf>
    <xf numFmtId="166" fontId="11" fillId="0" borderId="1" xfId="0" applyNumberFormat="1" applyFont="1" applyBorder="1" applyAlignment="1">
      <alignment wrapText="1"/>
    </xf>
    <xf numFmtId="0" fontId="10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 wrapText="1"/>
    </xf>
    <xf numFmtId="43" fontId="8" fillId="2" borderId="1" xfId="1" applyFont="1" applyFill="1" applyBorder="1" applyAlignment="1" applyProtection="1">
      <alignment vertical="center" wrapText="1"/>
    </xf>
    <xf numFmtId="43" fontId="16" fillId="5" borderId="1" xfId="1" applyFont="1" applyFill="1" applyBorder="1" applyAlignment="1" applyProtection="1">
      <alignment vertical="center" wrapText="1"/>
    </xf>
    <xf numFmtId="43" fontId="8" fillId="4" borderId="1" xfId="1" applyFont="1" applyFill="1" applyBorder="1" applyAlignment="1" applyProtection="1">
      <alignment vertical="center" wrapText="1"/>
    </xf>
    <xf numFmtId="43" fontId="14" fillId="4" borderId="1" xfId="1" applyFont="1" applyFill="1" applyBorder="1" applyAlignment="1" applyProtection="1">
      <alignment vertical="center" wrapText="1"/>
    </xf>
    <xf numFmtId="0" fontId="14" fillId="4" borderId="1" xfId="1" applyNumberFormat="1" applyFont="1" applyFill="1" applyBorder="1" applyAlignment="1" applyProtection="1">
      <alignment horizontal="left" vertical="center" wrapText="1"/>
    </xf>
    <xf numFmtId="166" fontId="14" fillId="4" borderId="1" xfId="1" applyNumberFormat="1" applyFont="1" applyFill="1" applyBorder="1" applyAlignment="1" applyProtection="1">
      <alignment vertical="center" wrapText="1"/>
    </xf>
    <xf numFmtId="166" fontId="14" fillId="0" borderId="1" xfId="1" applyNumberFormat="1" applyFont="1" applyBorder="1" applyAlignment="1" applyProtection="1">
      <alignment vertical="center" wrapText="1"/>
    </xf>
    <xf numFmtId="166" fontId="14" fillId="4" borderId="1" xfId="1" applyNumberFormat="1" applyFont="1" applyFill="1" applyBorder="1" applyAlignment="1" applyProtection="1">
      <alignment vertical="center"/>
    </xf>
    <xf numFmtId="43" fontId="12" fillId="5" borderId="1" xfId="1" applyFont="1" applyFill="1" applyBorder="1" applyAlignment="1" applyProtection="1">
      <alignment vertical="center" wrapText="1"/>
    </xf>
    <xf numFmtId="166" fontId="16" fillId="5" borderId="1" xfId="1" applyNumberFormat="1" applyFont="1" applyFill="1" applyBorder="1" applyAlignment="1" applyProtection="1">
      <alignment vertical="center" wrapText="1"/>
    </xf>
    <xf numFmtId="43" fontId="12" fillId="2" borderId="1" xfId="1" applyFont="1" applyFill="1" applyBorder="1" applyAlignment="1" applyProtection="1">
      <alignment vertical="center" wrapText="1"/>
    </xf>
    <xf numFmtId="166" fontId="16" fillId="2" borderId="1" xfId="1" applyNumberFormat="1" applyFont="1" applyFill="1" applyBorder="1" applyAlignment="1" applyProtection="1">
      <alignment vertical="center" wrapText="1"/>
    </xf>
    <xf numFmtId="166" fontId="14" fillId="0" borderId="1" xfId="1" applyNumberFormat="1" applyFont="1" applyBorder="1" applyAlignment="1" applyProtection="1">
      <alignment vertical="center"/>
    </xf>
    <xf numFmtId="3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166" fontId="11" fillId="2" borderId="1" xfId="1" applyNumberFormat="1" applyFont="1" applyFill="1" applyBorder="1" applyAlignment="1" applyProtection="1">
      <alignment vertical="center"/>
    </xf>
    <xf numFmtId="166" fontId="8" fillId="2" borderId="1" xfId="1" applyNumberFormat="1" applyFont="1" applyFill="1" applyBorder="1" applyAlignment="1" applyProtection="1">
      <alignment vertical="center" wrapText="1"/>
    </xf>
    <xf numFmtId="166" fontId="13" fillId="2" borderId="1" xfId="1" applyNumberFormat="1" applyFont="1" applyFill="1" applyBorder="1" applyAlignment="1" applyProtection="1">
      <alignment vertical="center" wrapText="1"/>
    </xf>
    <xf numFmtId="166" fontId="12" fillId="3" borderId="1" xfId="1" quotePrefix="1" applyNumberFormat="1" applyFont="1" applyFill="1" applyBorder="1" applyAlignment="1" applyProtection="1">
      <alignment horizontal="right" wrapText="1"/>
    </xf>
    <xf numFmtId="166" fontId="16" fillId="2" borderId="1" xfId="1" applyNumberFormat="1" applyFont="1" applyFill="1" applyBorder="1" applyAlignment="1">
      <alignment horizontal="right" vertical="top" wrapText="1"/>
    </xf>
    <xf numFmtId="166" fontId="15" fillId="3" borderId="1" xfId="1" applyNumberFormat="1" applyFont="1" applyFill="1" applyBorder="1" applyAlignment="1">
      <alignment horizontal="right" vertical="top" wrapText="1"/>
    </xf>
    <xf numFmtId="43" fontId="8" fillId="2" borderId="1" xfId="1" applyFont="1" applyFill="1" applyBorder="1" applyAlignment="1" applyProtection="1">
      <alignment vertical="top" wrapText="1"/>
    </xf>
    <xf numFmtId="166" fontId="15" fillId="3" borderId="1" xfId="1" applyNumberFormat="1" applyFont="1" applyFill="1" applyBorder="1" applyAlignment="1" applyProtection="1">
      <alignment horizontal="left" wrapText="1"/>
    </xf>
    <xf numFmtId="43" fontId="8" fillId="2" borderId="1" xfId="1" applyFont="1" applyFill="1" applyBorder="1" applyAlignment="1" applyProtection="1">
      <alignment horizontal="left" wrapText="1"/>
    </xf>
    <xf numFmtId="166" fontId="8" fillId="4" borderId="1" xfId="1" applyNumberFormat="1" applyFont="1" applyFill="1" applyBorder="1" applyAlignment="1" applyProtection="1">
      <alignment wrapText="1"/>
    </xf>
    <xf numFmtId="166" fontId="8" fillId="0" borderId="1" xfId="1" applyNumberFormat="1" applyFont="1" applyFill="1" applyBorder="1" applyAlignment="1" applyProtection="1">
      <alignment wrapText="1"/>
    </xf>
    <xf numFmtId="166" fontId="14" fillId="4" borderId="1" xfId="1" applyNumberFormat="1" applyFont="1" applyFill="1" applyBorder="1" applyAlignment="1" applyProtection="1">
      <alignment wrapText="1"/>
    </xf>
    <xf numFmtId="166" fontId="14" fillId="6" borderId="1" xfId="1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vertical="top" wrapText="1"/>
    </xf>
    <xf numFmtId="166" fontId="12" fillId="7" borderId="1" xfId="1" applyNumberFormat="1" applyFont="1" applyFill="1" applyBorder="1" applyAlignment="1">
      <alignment horizontal="right" wrapText="1"/>
    </xf>
    <xf numFmtId="43" fontId="8" fillId="2" borderId="1" xfId="3" applyFont="1" applyFill="1" applyBorder="1" applyAlignment="1">
      <alignment vertical="center" wrapText="1"/>
    </xf>
    <xf numFmtId="0" fontId="10" fillId="0" borderId="1" xfId="0" applyFont="1" applyBorder="1" applyAlignment="1">
      <alignment horizontal="left" wrapText="1"/>
    </xf>
    <xf numFmtId="166" fontId="22" fillId="2" borderId="1" xfId="1" applyNumberFormat="1" applyFont="1" applyFill="1" applyBorder="1" applyAlignment="1" applyProtection="1">
      <alignment wrapText="1"/>
    </xf>
    <xf numFmtId="166" fontId="11" fillId="6" borderId="1" xfId="1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justify" wrapText="1"/>
    </xf>
    <xf numFmtId="166" fontId="14" fillId="0" borderId="1" xfId="1" applyNumberFormat="1" applyFont="1" applyFill="1" applyBorder="1" applyAlignment="1" applyProtection="1">
      <alignment wrapText="1"/>
    </xf>
    <xf numFmtId="166" fontId="8" fillId="2" borderId="1" xfId="0" applyNumberFormat="1" applyFont="1" applyFill="1" applyBorder="1" applyAlignment="1">
      <alignment vertical="center" wrapText="1"/>
    </xf>
    <xf numFmtId="166" fontId="12" fillId="2" borderId="1" xfId="3" applyNumberFormat="1" applyFont="1" applyFill="1" applyBorder="1" applyAlignment="1">
      <alignment horizontal="right" wrapText="1"/>
    </xf>
    <xf numFmtId="166" fontId="12" fillId="3" borderId="1" xfId="3" applyNumberFormat="1" applyFont="1" applyFill="1" applyBorder="1" applyAlignment="1">
      <alignment horizontal="right" wrapText="1"/>
    </xf>
    <xf numFmtId="166" fontId="8" fillId="2" borderId="1" xfId="3" applyNumberFormat="1" applyFont="1" applyFill="1" applyBorder="1" applyAlignment="1">
      <alignment horizontal="right" wrapText="1"/>
    </xf>
    <xf numFmtId="0" fontId="14" fillId="2" borderId="1" xfId="4" applyFont="1" applyFill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2" fillId="2" borderId="1" xfId="4" applyFont="1" applyFill="1" applyBorder="1" applyAlignment="1">
      <alignment wrapText="1"/>
    </xf>
    <xf numFmtId="166" fontId="14" fillId="2" borderId="1" xfId="3" applyNumberFormat="1" applyFont="1" applyFill="1" applyBorder="1" applyAlignment="1">
      <alignment wrapText="1"/>
    </xf>
    <xf numFmtId="166" fontId="14" fillId="0" borderId="1" xfId="3" applyNumberFormat="1" applyFont="1" applyBorder="1" applyAlignment="1">
      <alignment wrapText="1"/>
    </xf>
    <xf numFmtId="3" fontId="11" fillId="0" borderId="1" xfId="0" applyNumberFormat="1" applyFont="1" applyBorder="1"/>
    <xf numFmtId="166" fontId="15" fillId="3" borderId="1" xfId="3" applyNumberFormat="1" applyFont="1" applyFill="1" applyBorder="1" applyAlignment="1">
      <alignment horizontal="right" wrapText="1"/>
    </xf>
    <xf numFmtId="166" fontId="14" fillId="2" borderId="1" xfId="3" applyNumberFormat="1" applyFont="1" applyFill="1" applyBorder="1" applyAlignment="1">
      <alignment horizontal="right"/>
    </xf>
    <xf numFmtId="166" fontId="12" fillId="3" borderId="1" xfId="3" applyNumberFormat="1" applyFont="1" applyFill="1" applyBorder="1" applyAlignment="1">
      <alignment horizontal="right"/>
    </xf>
    <xf numFmtId="166" fontId="12" fillId="2" borderId="1" xfId="3" applyNumberFormat="1" applyFont="1" applyFill="1" applyBorder="1" applyAlignment="1">
      <alignment horizontal="right"/>
    </xf>
    <xf numFmtId="166" fontId="8" fillId="0" borderId="1" xfId="3" applyNumberFormat="1" applyFont="1" applyBorder="1" applyAlignment="1">
      <alignment horizontal="right"/>
    </xf>
    <xf numFmtId="166" fontId="14" fillId="0" borderId="1" xfId="3" applyNumberFormat="1" applyFont="1" applyBorder="1" applyAlignment="1">
      <alignment horizontal="right"/>
    </xf>
    <xf numFmtId="166" fontId="8" fillId="2" borderId="1" xfId="3" applyNumberFormat="1" applyFont="1" applyFill="1" applyBorder="1" applyAlignment="1">
      <alignment horizontal="right"/>
    </xf>
    <xf numFmtId="166" fontId="8" fillId="4" borderId="1" xfId="1" applyNumberFormat="1" applyFont="1" applyFill="1" applyBorder="1" applyAlignment="1" applyProtection="1">
      <alignment horizontal="right" wrapText="1"/>
    </xf>
    <xf numFmtId="0" fontId="12" fillId="3" borderId="1" xfId="0" applyFont="1" applyFill="1" applyBorder="1" applyAlignment="1">
      <alignment horizontal="right" wrapText="1"/>
    </xf>
    <xf numFmtId="43" fontId="14" fillId="0" borderId="1" xfId="3" applyFont="1" applyBorder="1" applyAlignment="1">
      <alignment horizontal="right"/>
    </xf>
    <xf numFmtId="0" fontId="8" fillId="2" borderId="1" xfId="0" applyFont="1" applyFill="1" applyBorder="1" applyAlignment="1">
      <alignment horizontal="right" wrapText="1"/>
    </xf>
    <xf numFmtId="166" fontId="14" fillId="4" borderId="1" xfId="3" applyNumberFormat="1" applyFont="1" applyFill="1" applyBorder="1" applyAlignment="1">
      <alignment horizontal="left" vertical="center" wrapText="1"/>
    </xf>
    <xf numFmtId="43" fontId="8" fillId="0" borderId="1" xfId="3" applyFont="1" applyBorder="1" applyAlignment="1">
      <alignment horizontal="right"/>
    </xf>
    <xf numFmtId="166" fontId="8" fillId="0" borderId="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6" fontId="14" fillId="3" borderId="1" xfId="1" applyNumberFormat="1" applyFont="1" applyFill="1" applyBorder="1" applyAlignment="1">
      <alignment wrapText="1"/>
    </xf>
    <xf numFmtId="166" fontId="13" fillId="3" borderId="1" xfId="1" applyNumberFormat="1" applyFont="1" applyFill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/>
    </xf>
    <xf numFmtId="0" fontId="11" fillId="0" borderId="1" xfId="4" applyFont="1" applyFill="1" applyBorder="1" applyAlignment="1">
      <alignment vertical="center" wrapText="1"/>
    </xf>
    <xf numFmtId="164" fontId="11" fillId="0" borderId="1" xfId="2" applyFont="1" applyFill="1" applyBorder="1" applyAlignment="1">
      <alignment vertical="center"/>
    </xf>
    <xf numFmtId="166" fontId="8" fillId="2" borderId="1" xfId="1" applyNumberFormat="1" applyFont="1" applyFill="1" applyBorder="1" applyAlignment="1">
      <alignment horizontal="right" vertical="center"/>
    </xf>
    <xf numFmtId="0" fontId="23" fillId="3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vertical="center" wrapText="1"/>
    </xf>
    <xf numFmtId="166" fontId="16" fillId="2" borderId="1" xfId="1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top"/>
    </xf>
    <xf numFmtId="164" fontId="11" fillId="0" borderId="1" xfId="2" applyFont="1" applyBorder="1" applyAlignment="1">
      <alignment vertical="center"/>
    </xf>
    <xf numFmtId="43" fontId="8" fillId="2" borderId="1" xfId="3" applyFont="1" applyFill="1" applyBorder="1" applyAlignment="1">
      <alignment wrapText="1"/>
    </xf>
    <xf numFmtId="1" fontId="14" fillId="2" borderId="1" xfId="0" applyNumberFormat="1" applyFont="1" applyFill="1" applyBorder="1" applyAlignment="1">
      <alignment wrapText="1"/>
    </xf>
    <xf numFmtId="43" fontId="12" fillId="3" borderId="1" xfId="3" applyFont="1" applyFill="1" applyBorder="1" applyAlignment="1">
      <alignment wrapText="1"/>
    </xf>
    <xf numFmtId="43" fontId="12" fillId="2" borderId="1" xfId="3" applyFont="1" applyFill="1" applyBorder="1" applyAlignment="1">
      <alignment wrapText="1"/>
    </xf>
    <xf numFmtId="43" fontId="13" fillId="2" borderId="1" xfId="3" applyFont="1" applyFill="1" applyBorder="1" applyAlignment="1">
      <alignment wrapText="1"/>
    </xf>
    <xf numFmtId="0" fontId="8" fillId="0" borderId="1" xfId="0" applyFont="1" applyBorder="1" applyAlignment="1">
      <alignment vertical="center" wrapText="1"/>
    </xf>
    <xf numFmtId="166" fontId="8" fillId="0" borderId="1" xfId="3" applyNumberFormat="1" applyFont="1" applyFill="1" applyBorder="1" applyAlignment="1">
      <alignment horizontal="left" wrapText="1"/>
    </xf>
    <xf numFmtId="165" fontId="10" fillId="0" borderId="1" xfId="1" applyNumberFormat="1" applyFont="1" applyFill="1" applyBorder="1" applyAlignment="1" applyProtection="1">
      <alignment horizontal="left" wrapText="1"/>
    </xf>
    <xf numFmtId="0" fontId="11" fillId="0" borderId="1" xfId="0" applyFont="1" applyBorder="1"/>
    <xf numFmtId="165" fontId="14" fillId="4" borderId="1" xfId="1" applyNumberFormat="1" applyFont="1" applyFill="1" applyBorder="1" applyAlignment="1" applyProtection="1">
      <alignment horizontal="left"/>
    </xf>
    <xf numFmtId="0" fontId="11" fillId="0" borderId="1" xfId="0" applyFont="1" applyBorder="1" applyAlignment="1">
      <alignment horizontal="left" vertical="top" wrapText="1"/>
    </xf>
    <xf numFmtId="3" fontId="11" fillId="0" borderId="1" xfId="0" applyNumberFormat="1" applyFont="1" applyBorder="1" applyAlignment="1">
      <alignment vertical="top"/>
    </xf>
    <xf numFmtId="3" fontId="11" fillId="0" borderId="1" xfId="1" applyNumberFormat="1" applyFont="1" applyBorder="1" applyAlignment="1">
      <alignment vertical="top"/>
    </xf>
    <xf numFmtId="0" fontId="11" fillId="2" borderId="1" xfId="0" applyFont="1" applyFill="1" applyBorder="1" applyAlignment="1">
      <alignment horizontal="left" vertical="top" wrapText="1"/>
    </xf>
    <xf numFmtId="3" fontId="11" fillId="2" borderId="1" xfId="1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left" wrapText="1"/>
    </xf>
    <xf numFmtId="166" fontId="12" fillId="2" borderId="1" xfId="0" applyNumberFormat="1" applyFont="1" applyFill="1" applyBorder="1" applyAlignment="1">
      <alignment wrapText="1"/>
    </xf>
    <xf numFmtId="3" fontId="11" fillId="2" borderId="1" xfId="1" applyNumberFormat="1" applyFont="1" applyFill="1" applyBorder="1" applyAlignment="1"/>
    <xf numFmtId="0" fontId="14" fillId="2" borderId="1" xfId="0" applyFont="1" applyFill="1" applyBorder="1" applyAlignment="1">
      <alignment horizontal="left" vertical="top" wrapText="1"/>
    </xf>
    <xf numFmtId="3" fontId="14" fillId="0" borderId="1" xfId="1" applyNumberFormat="1" applyFont="1" applyBorder="1" applyAlignment="1"/>
    <xf numFmtId="3" fontId="14" fillId="2" borderId="1" xfId="1" applyNumberFormat="1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5" fillId="3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" xfId="6" applyFont="1" applyBorder="1" applyAlignment="1">
      <alignment wrapText="1"/>
    </xf>
    <xf numFmtId="166" fontId="11" fillId="2" borderId="1" xfId="0" applyNumberFormat="1" applyFont="1" applyFill="1" applyBorder="1" applyAlignment="1">
      <alignment vertical="top" wrapText="1"/>
    </xf>
    <xf numFmtId="165" fontId="16" fillId="0" borderId="1" xfId="1" applyNumberFormat="1" applyFont="1" applyFill="1" applyBorder="1" applyAlignment="1" applyProtection="1">
      <alignment horizontal="left" wrapText="1"/>
    </xf>
    <xf numFmtId="165" fontId="8" fillId="2" borderId="1" xfId="4" applyNumberFormat="1" applyFont="1" applyFill="1" applyBorder="1" applyAlignment="1">
      <alignment vertical="top" wrapText="1"/>
    </xf>
    <xf numFmtId="165" fontId="12" fillId="3" borderId="1" xfId="1" applyNumberFormat="1" applyFont="1" applyFill="1" applyBorder="1" applyAlignment="1" applyProtection="1">
      <alignment horizontal="left" wrapText="1"/>
    </xf>
    <xf numFmtId="165" fontId="8" fillId="2" borderId="1" xfId="1" applyNumberFormat="1" applyFont="1" applyFill="1" applyBorder="1" applyAlignment="1" applyProtection="1">
      <alignment horizontal="left" wrapText="1"/>
    </xf>
    <xf numFmtId="3" fontId="10" fillId="0" borderId="1" xfId="0" applyNumberFormat="1" applyFont="1" applyFill="1" applyBorder="1" applyAlignment="1">
      <alignment horizontal="right"/>
    </xf>
    <xf numFmtId="165" fontId="12" fillId="3" borderId="1" xfId="1" applyNumberFormat="1" applyFont="1" applyFill="1" applyBorder="1" applyAlignment="1" applyProtection="1">
      <alignment horizontal="left"/>
    </xf>
    <xf numFmtId="165" fontId="9" fillId="0" borderId="1" xfId="1" applyNumberFormat="1" applyFont="1" applyFill="1" applyBorder="1" applyAlignment="1" applyProtection="1">
      <alignment horizontal="left" wrapText="1"/>
    </xf>
    <xf numFmtId="165" fontId="12" fillId="3" borderId="1" xfId="4" applyNumberFormat="1" applyFont="1" applyFill="1" applyBorder="1" applyAlignment="1">
      <alignment vertical="top" wrapText="1"/>
    </xf>
    <xf numFmtId="165" fontId="10" fillId="0" borderId="1" xfId="1" applyNumberFormat="1" applyFont="1" applyFill="1" applyBorder="1" applyAlignment="1" applyProtection="1">
      <alignment horizontal="left"/>
    </xf>
    <xf numFmtId="165" fontId="14" fillId="0" borderId="1" xfId="1" applyNumberFormat="1" applyFont="1" applyFill="1" applyBorder="1" applyAlignment="1" applyProtection="1">
      <alignment horizontal="left"/>
    </xf>
    <xf numFmtId="165" fontId="8" fillId="0" borderId="1" xfId="1" applyNumberFormat="1" applyFont="1" applyFill="1" applyBorder="1" applyAlignment="1" applyProtection="1">
      <alignment horizontal="left" wrapText="1"/>
    </xf>
    <xf numFmtId="165" fontId="8" fillId="2" borderId="1" xfId="4" applyNumberFormat="1" applyFont="1" applyFill="1" applyBorder="1" applyAlignment="1">
      <alignment horizontal="right" vertical="top" wrapText="1"/>
    </xf>
    <xf numFmtId="165" fontId="12" fillId="2" borderId="1" xfId="1" applyNumberFormat="1" applyFont="1" applyFill="1" applyBorder="1" applyAlignment="1" applyProtection="1">
      <alignment horizontal="left" wrapText="1"/>
    </xf>
    <xf numFmtId="165" fontId="12" fillId="2" borderId="1" xfId="1" applyNumberFormat="1" applyFont="1" applyFill="1" applyBorder="1" applyAlignment="1" applyProtection="1">
      <alignment horizontal="right" wrapText="1"/>
    </xf>
    <xf numFmtId="0" fontId="11" fillId="0" borderId="1" xfId="0" applyNumberFormat="1" applyFont="1" applyFill="1" applyBorder="1" applyAlignment="1">
      <alignment vertical="top" wrapText="1"/>
    </xf>
    <xf numFmtId="165" fontId="16" fillId="0" borderId="1" xfId="1" applyNumberFormat="1" applyFont="1" applyFill="1" applyBorder="1" applyAlignment="1" applyProtection="1">
      <alignment horizontal="right" wrapText="1"/>
    </xf>
    <xf numFmtId="165" fontId="9" fillId="0" borderId="1" xfId="1" applyNumberFormat="1" applyFont="1" applyFill="1" applyBorder="1" applyAlignment="1" applyProtection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wrapText="1"/>
    </xf>
    <xf numFmtId="165" fontId="16" fillId="5" borderId="1" xfId="1" applyNumberFormat="1" applyFont="1" applyFill="1" applyBorder="1" applyAlignment="1" applyProtection="1">
      <alignment wrapText="1"/>
    </xf>
    <xf numFmtId="165" fontId="10" fillId="0" borderId="1" xfId="1" applyNumberFormat="1" applyFont="1" applyFill="1" applyBorder="1" applyAlignment="1" applyProtection="1">
      <alignment wrapText="1"/>
    </xf>
    <xf numFmtId="166" fontId="11" fillId="2" borderId="1" xfId="1" applyNumberFormat="1" applyFont="1" applyFill="1" applyBorder="1" applyAlignment="1" applyProtection="1">
      <alignment wrapText="1"/>
    </xf>
    <xf numFmtId="0" fontId="10" fillId="0" borderId="1" xfId="0" applyFont="1" applyFill="1" applyBorder="1" applyAlignment="1">
      <alignment horizontal="left" wrapText="1"/>
    </xf>
    <xf numFmtId="3" fontId="10" fillId="0" borderId="1" xfId="0" applyNumberFormat="1" applyFont="1" applyFill="1" applyBorder="1" applyAlignment="1"/>
    <xf numFmtId="165" fontId="16" fillId="5" borderId="1" xfId="1" applyNumberFormat="1" applyFont="1" applyFill="1" applyBorder="1" applyAlignment="1" applyProtection="1"/>
    <xf numFmtId="0" fontId="9" fillId="0" borderId="1" xfId="0" applyFont="1" applyFill="1" applyBorder="1" applyAlignment="1">
      <alignment horizontal="left" wrapText="1"/>
    </xf>
    <xf numFmtId="165" fontId="9" fillId="0" borderId="1" xfId="1" applyNumberFormat="1" applyFont="1" applyFill="1" applyBorder="1" applyAlignment="1" applyProtection="1">
      <alignment wrapText="1"/>
    </xf>
    <xf numFmtId="165" fontId="14" fillId="0" borderId="1" xfId="1" applyNumberFormat="1" applyFont="1" applyFill="1" applyBorder="1" applyAlignment="1" applyProtection="1">
      <alignment wrapText="1"/>
    </xf>
    <xf numFmtId="165" fontId="12" fillId="3" borderId="1" xfId="1" applyNumberFormat="1" applyFont="1" applyFill="1" applyBorder="1" applyAlignment="1" applyProtection="1">
      <alignment wrapText="1"/>
    </xf>
    <xf numFmtId="166" fontId="11" fillId="3" borderId="1" xfId="1" applyNumberFormat="1" applyFont="1" applyFill="1" applyBorder="1" applyAlignment="1" applyProtection="1">
      <alignment wrapText="1"/>
    </xf>
    <xf numFmtId="166" fontId="13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left" wrapText="1"/>
    </xf>
    <xf numFmtId="165" fontId="16" fillId="2" borderId="1" xfId="1" applyNumberFormat="1" applyFont="1" applyFill="1" applyBorder="1" applyAlignment="1" applyProtection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/>
    <xf numFmtId="0" fontId="11" fillId="0" borderId="1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vertical="top"/>
    </xf>
    <xf numFmtId="3" fontId="12" fillId="3" borderId="1" xfId="0" applyNumberFormat="1" applyFont="1" applyFill="1" applyBorder="1" applyAlignment="1">
      <alignment vertical="top"/>
    </xf>
    <xf numFmtId="4" fontId="12" fillId="2" borderId="1" xfId="0" applyNumberFormat="1" applyFont="1" applyFill="1" applyBorder="1" applyAlignment="1">
      <alignment vertical="top"/>
    </xf>
    <xf numFmtId="0" fontId="12" fillId="3" borderId="1" xfId="0" applyFont="1" applyFill="1" applyBorder="1" applyAlignment="1">
      <alignment horizontal="left" vertical="center" wrapText="1"/>
    </xf>
    <xf numFmtId="166" fontId="12" fillId="3" borderId="1" xfId="1" applyNumberFormat="1" applyFont="1" applyFill="1" applyBorder="1" applyAlignment="1"/>
    <xf numFmtId="0" fontId="13" fillId="0" borderId="1" xfId="0" applyFont="1" applyFill="1" applyBorder="1" applyAlignment="1">
      <alignment horizontal="left" vertical="center" wrapText="1"/>
    </xf>
    <xf numFmtId="43" fontId="15" fillId="3" borderId="1" xfId="1" applyFont="1" applyFill="1" applyBorder="1" applyAlignment="1"/>
    <xf numFmtId="0" fontId="12" fillId="2" borderId="1" xfId="0" applyFont="1" applyFill="1" applyBorder="1" applyAlignment="1">
      <alignment horizontal="left" vertical="center" wrapText="1"/>
    </xf>
    <xf numFmtId="43" fontId="15" fillId="2" borderId="1" xfId="1" applyFont="1" applyFill="1" applyBorder="1" applyAlignment="1"/>
    <xf numFmtId="165" fontId="12" fillId="3" borderId="1" xfId="0" applyNumberFormat="1" applyFont="1" applyFill="1" applyBorder="1" applyAlignment="1"/>
    <xf numFmtId="1" fontId="12" fillId="2" borderId="1" xfId="0" applyNumberFormat="1" applyFont="1" applyFill="1" applyBorder="1" applyAlignment="1">
      <alignment wrapText="1"/>
    </xf>
    <xf numFmtId="165" fontId="10" fillId="2" borderId="1" xfId="1" applyNumberFormat="1" applyFont="1" applyFill="1" applyBorder="1" applyAlignment="1" applyProtection="1">
      <alignment wrapText="1"/>
    </xf>
    <xf numFmtId="165" fontId="12" fillId="3" borderId="1" xfId="1" applyNumberFormat="1" applyFont="1" applyFill="1" applyBorder="1" applyAlignment="1" applyProtection="1"/>
    <xf numFmtId="165" fontId="9" fillId="2" borderId="1" xfId="1" applyNumberFormat="1" applyFont="1" applyFill="1" applyBorder="1" applyAlignment="1" applyProtection="1">
      <alignment wrapText="1"/>
    </xf>
    <xf numFmtId="0" fontId="8" fillId="2" borderId="1" xfId="4" applyFont="1" applyFill="1" applyBorder="1" applyAlignment="1">
      <alignment vertical="top" wrapText="1"/>
    </xf>
    <xf numFmtId="165" fontId="12" fillId="2" borderId="1" xfId="1" applyNumberFormat="1" applyFont="1" applyFill="1" applyBorder="1" applyAlignment="1" applyProtection="1">
      <alignment wrapText="1"/>
    </xf>
    <xf numFmtId="165" fontId="10" fillId="0" borderId="1" xfId="1" applyNumberFormat="1" applyFont="1" applyFill="1" applyBorder="1" applyAlignment="1" applyProtection="1"/>
    <xf numFmtId="165" fontId="14" fillId="0" borderId="1" xfId="1" applyNumberFormat="1" applyFont="1" applyFill="1" applyBorder="1" applyAlignment="1" applyProtection="1"/>
    <xf numFmtId="0" fontId="11" fillId="0" borderId="1" xfId="4" applyFont="1" applyBorder="1" applyAlignment="1">
      <alignment vertical="center" wrapText="1"/>
    </xf>
    <xf numFmtId="165" fontId="9" fillId="2" borderId="1" xfId="1" applyNumberFormat="1" applyFont="1" applyFill="1" applyBorder="1" applyAlignment="1" applyProtection="1">
      <alignment horizontal="left" wrapText="1"/>
    </xf>
    <xf numFmtId="0" fontId="8" fillId="2" borderId="1" xfId="4" applyFont="1" applyFill="1" applyBorder="1" applyAlignment="1">
      <alignment horizontal="right" vertical="top" wrapText="1"/>
    </xf>
    <xf numFmtId="165" fontId="8" fillId="2" borderId="1" xfId="1" applyNumberFormat="1" applyFont="1" applyFill="1" applyBorder="1" applyAlignment="1">
      <alignment horizontal="left" wrapText="1"/>
    </xf>
    <xf numFmtId="3" fontId="10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4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vertical="top" wrapText="1"/>
    </xf>
    <xf numFmtId="3" fontId="16" fillId="5" borderId="1" xfId="0" applyNumberFormat="1" applyFont="1" applyFill="1" applyBorder="1" applyAlignment="1">
      <alignment wrapText="1"/>
    </xf>
    <xf numFmtId="3" fontId="14" fillId="4" borderId="1" xfId="0" applyNumberFormat="1" applyFont="1" applyFill="1" applyBorder="1" applyAlignment="1">
      <alignment wrapText="1"/>
    </xf>
    <xf numFmtId="3" fontId="8" fillId="5" borderId="1" xfId="0" applyNumberFormat="1" applyFont="1" applyFill="1" applyBorder="1" applyAlignment="1">
      <alignment wrapText="1"/>
    </xf>
    <xf numFmtId="166" fontId="8" fillId="2" borderId="1" xfId="0" applyNumberFormat="1" applyFont="1" applyFill="1" applyBorder="1" applyAlignment="1">
      <alignment horizontal="right" vertical="top" wrapText="1"/>
    </xf>
    <xf numFmtId="1" fontId="8" fillId="2" borderId="1" xfId="0" applyNumberFormat="1" applyFont="1" applyFill="1" applyBorder="1" applyAlignment="1">
      <alignment wrapText="1"/>
    </xf>
    <xf numFmtId="167" fontId="12" fillId="3" borderId="1" xfId="1" applyNumberFormat="1" applyFont="1" applyFill="1" applyBorder="1" applyAlignment="1" applyProtection="1">
      <alignment horizontal="right" wrapText="1"/>
    </xf>
    <xf numFmtId="167" fontId="14" fillId="0" borderId="1" xfId="1" applyNumberFormat="1" applyFont="1" applyBorder="1" applyAlignment="1" applyProtection="1">
      <alignment horizontal="right" wrapText="1"/>
    </xf>
    <xf numFmtId="167" fontId="8" fillId="0" borderId="1" xfId="1" applyNumberFormat="1" applyFont="1" applyBorder="1" applyAlignment="1" applyProtection="1">
      <alignment horizontal="right" wrapText="1"/>
    </xf>
    <xf numFmtId="166" fontId="15" fillId="3" borderId="1" xfId="1" applyNumberFormat="1" applyFont="1" applyFill="1" applyBorder="1" applyAlignment="1">
      <alignment vertical="top" wrapText="1"/>
    </xf>
    <xf numFmtId="167" fontId="16" fillId="5" borderId="1" xfId="1" applyNumberFormat="1" applyFont="1" applyFill="1" applyBorder="1" applyAlignment="1" applyProtection="1">
      <alignment horizontal="right" wrapText="1"/>
    </xf>
    <xf numFmtId="1" fontId="11" fillId="2" borderId="1" xfId="0" applyNumberFormat="1" applyFont="1" applyFill="1" applyBorder="1" applyAlignment="1">
      <alignment wrapText="1"/>
    </xf>
    <xf numFmtId="166" fontId="12" fillId="3" borderId="1" xfId="3" applyNumberFormat="1" applyFont="1" applyFill="1" applyBorder="1" applyAlignment="1">
      <alignment wrapText="1"/>
    </xf>
    <xf numFmtId="166" fontId="11" fillId="2" borderId="1" xfId="0" applyNumberFormat="1" applyFont="1" applyFill="1" applyBorder="1" applyAlignment="1">
      <alignment wrapText="1"/>
    </xf>
    <xf numFmtId="166" fontId="13" fillId="2" borderId="1" xfId="3" applyNumberFormat="1" applyFont="1" applyFill="1" applyBorder="1" applyAlignment="1">
      <alignment wrapText="1"/>
    </xf>
    <xf numFmtId="166" fontId="9" fillId="2" borderId="1" xfId="1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wrapText="1"/>
    </xf>
    <xf numFmtId="3" fontId="14" fillId="2" borderId="1" xfId="0" applyNumberFormat="1" applyFont="1" applyFill="1" applyBorder="1" applyAlignment="1">
      <alignment horizontal="right" wrapText="1"/>
    </xf>
    <xf numFmtId="166" fontId="8" fillId="2" borderId="1" xfId="0" applyNumberFormat="1" applyFont="1" applyFill="1" applyBorder="1" applyAlignment="1">
      <alignment horizontal="right" wrapText="1"/>
    </xf>
    <xf numFmtId="166" fontId="16" fillId="2" borderId="1" xfId="0" applyNumberFormat="1" applyFont="1" applyFill="1" applyBorder="1" applyAlignment="1">
      <alignment horizontal="right" wrapText="1"/>
    </xf>
    <xf numFmtId="0" fontId="14" fillId="2" borderId="1" xfId="0" applyFont="1" applyFill="1" applyBorder="1" applyAlignment="1">
      <alignment horizontal="right" vertical="top" wrapText="1"/>
    </xf>
    <xf numFmtId="166" fontId="14" fillId="2" borderId="1" xfId="3" applyNumberFormat="1" applyFont="1" applyFill="1" applyBorder="1" applyAlignment="1">
      <alignment horizontal="right" vertical="top" wrapText="1"/>
    </xf>
    <xf numFmtId="166" fontId="16" fillId="2" borderId="1" xfId="0" applyNumberFormat="1" applyFont="1" applyFill="1" applyBorder="1" applyAlignment="1">
      <alignment wrapText="1"/>
    </xf>
    <xf numFmtId="166" fontId="16" fillId="2" borderId="1" xfId="1" applyNumberFormat="1" applyFont="1" applyFill="1" applyBorder="1" applyAlignment="1" applyProtection="1">
      <alignment vertical="top" wrapText="1"/>
    </xf>
    <xf numFmtId="3" fontId="16" fillId="2" borderId="1" xfId="0" applyNumberFormat="1" applyFont="1" applyFill="1" applyBorder="1" applyAlignment="1">
      <alignment wrapText="1"/>
    </xf>
    <xf numFmtId="166" fontId="14" fillId="6" borderId="1" xfId="1" applyNumberFormat="1" applyFont="1" applyFill="1" applyBorder="1" applyAlignment="1" applyProtection="1">
      <alignment wrapText="1"/>
    </xf>
    <xf numFmtId="166" fontId="17" fillId="2" borderId="1" xfId="1" applyNumberFormat="1" applyFont="1" applyFill="1" applyBorder="1" applyAlignment="1" applyProtection="1">
      <alignment wrapText="1"/>
    </xf>
    <xf numFmtId="3" fontId="8" fillId="2" borderId="1" xfId="1" applyNumberFormat="1" applyFont="1" applyFill="1" applyBorder="1" applyAlignment="1" applyProtection="1">
      <alignment vertical="top" wrapText="1"/>
    </xf>
    <xf numFmtId="166" fontId="17" fillId="2" borderId="1" xfId="1" applyNumberFormat="1" applyFont="1" applyFill="1" applyBorder="1" applyAlignment="1" applyProtection="1">
      <alignment vertical="top" wrapText="1"/>
    </xf>
    <xf numFmtId="3" fontId="14" fillId="2" borderId="1" xfId="1" applyNumberFormat="1" applyFont="1" applyFill="1" applyBorder="1" applyAlignment="1" applyProtection="1">
      <alignment vertical="top" wrapText="1"/>
    </xf>
    <xf numFmtId="0" fontId="10" fillId="2" borderId="1" xfId="0" applyFont="1" applyFill="1" applyBorder="1" applyAlignment="1">
      <alignment vertical="center" wrapText="1"/>
    </xf>
    <xf numFmtId="166" fontId="14" fillId="6" borderId="1" xfId="1" applyNumberFormat="1" applyFont="1" applyFill="1" applyBorder="1" applyAlignment="1" applyProtection="1">
      <alignment horizontal="right" wrapText="1"/>
    </xf>
    <xf numFmtId="166" fontId="14" fillId="2" borderId="1" xfId="1" applyNumberFormat="1" applyFont="1" applyFill="1" applyBorder="1" applyAlignment="1" applyProtection="1">
      <alignment horizontal="right" vertical="top" wrapText="1"/>
    </xf>
    <xf numFmtId="166" fontId="17" fillId="2" borderId="1" xfId="1" applyNumberFormat="1" applyFont="1" applyFill="1" applyBorder="1" applyAlignment="1" applyProtection="1">
      <alignment horizontal="right" vertical="top" wrapText="1"/>
    </xf>
    <xf numFmtId="3" fontId="14" fillId="2" borderId="1" xfId="0" applyNumberFormat="1" applyFont="1" applyFill="1" applyBorder="1" applyAlignment="1">
      <alignment horizontal="right" vertical="top" wrapText="1"/>
    </xf>
    <xf numFmtId="0" fontId="11" fillId="2" borderId="1" xfId="5" applyFont="1" applyFill="1" applyBorder="1" applyAlignment="1">
      <alignment wrapText="1"/>
    </xf>
    <xf numFmtId="3" fontId="14" fillId="2" borderId="0" xfId="0" applyNumberFormat="1" applyFont="1" applyFill="1" applyBorder="1" applyAlignment="1">
      <alignment wrapText="1"/>
    </xf>
    <xf numFmtId="166" fontId="14" fillId="2" borderId="0" xfId="1" applyNumberFormat="1" applyFont="1" applyFill="1" applyBorder="1" applyAlignment="1" applyProtection="1">
      <alignment horizontal="right" wrapText="1"/>
    </xf>
    <xf numFmtId="3" fontId="16" fillId="2" borderId="0" xfId="0" applyNumberFormat="1" applyFont="1" applyFill="1" applyBorder="1" applyAlignment="1">
      <alignment wrapText="1"/>
    </xf>
    <xf numFmtId="166" fontId="16" fillId="2" borderId="0" xfId="1" applyNumberFormat="1" applyFont="1" applyFill="1" applyBorder="1" applyAlignment="1" applyProtection="1">
      <alignment horizontal="right" wrapText="1"/>
    </xf>
    <xf numFmtId="0" fontId="8" fillId="2" borderId="0" xfId="0" applyFont="1" applyFill="1" applyBorder="1" applyAlignment="1">
      <alignment wrapText="1"/>
    </xf>
    <xf numFmtId="166" fontId="8" fillId="2" borderId="0" xfId="1" applyNumberFormat="1" applyFont="1" applyFill="1" applyBorder="1" applyAlignment="1" applyProtection="1">
      <alignment horizontal="right" wrapText="1"/>
    </xf>
    <xf numFmtId="0" fontId="11" fillId="2" borderId="0" xfId="0" applyFont="1" applyFill="1" applyBorder="1" applyAlignment="1">
      <alignment wrapText="1"/>
    </xf>
    <xf numFmtId="3" fontId="8" fillId="2" borderId="0" xfId="0" applyNumberFormat="1" applyFont="1" applyFill="1" applyBorder="1" applyAlignment="1">
      <alignment wrapText="1"/>
    </xf>
    <xf numFmtId="166" fontId="16" fillId="2" borderId="0" xfId="1" applyNumberFormat="1" applyFont="1" applyFill="1" applyBorder="1" applyAlignment="1" applyProtection="1">
      <alignment horizontal="right" vertical="top" wrapText="1"/>
    </xf>
    <xf numFmtId="0" fontId="9" fillId="2" borderId="0" xfId="0" applyFont="1" applyFill="1" applyBorder="1" applyAlignment="1">
      <alignment wrapText="1"/>
    </xf>
    <xf numFmtId="166" fontId="9" fillId="2" borderId="0" xfId="1" applyNumberFormat="1" applyFont="1" applyFill="1" applyBorder="1" applyAlignment="1">
      <alignment horizontal="right" wrapText="1"/>
    </xf>
    <xf numFmtId="166" fontId="10" fillId="2" borderId="0" xfId="1" applyNumberFormat="1" applyFont="1" applyFill="1" applyBorder="1" applyAlignment="1">
      <alignment horizontal="right" wrapText="1"/>
    </xf>
    <xf numFmtId="0" fontId="11" fillId="2" borderId="0" xfId="5" applyFont="1" applyFill="1" applyBorder="1" applyAlignment="1">
      <alignment wrapText="1"/>
    </xf>
    <xf numFmtId="0" fontId="14" fillId="2" borderId="0" xfId="5" applyFont="1" applyFill="1" applyBorder="1" applyAlignment="1">
      <alignment wrapText="1"/>
    </xf>
    <xf numFmtId="166" fontId="14" fillId="2" borderId="0" xfId="1" applyNumberFormat="1" applyFont="1" applyFill="1" applyBorder="1" applyAlignment="1">
      <alignment horizontal="right" wrapText="1"/>
    </xf>
    <xf numFmtId="166" fontId="8" fillId="2" borderId="0" xfId="1" applyNumberFormat="1" applyFont="1" applyFill="1" applyBorder="1" applyAlignment="1">
      <alignment horizontal="right" wrapText="1"/>
    </xf>
    <xf numFmtId="0" fontId="16" fillId="2" borderId="0" xfId="0" applyFont="1" applyFill="1" applyBorder="1" applyAlignment="1">
      <alignment wrapText="1"/>
    </xf>
    <xf numFmtId="166" fontId="16" fillId="2" borderId="0" xfId="1" applyNumberFormat="1" applyFont="1" applyFill="1" applyBorder="1" applyAlignment="1">
      <alignment horizontal="right" wrapText="1"/>
    </xf>
    <xf numFmtId="0" fontId="10" fillId="2" borderId="0" xfId="0" applyFont="1" applyFill="1" applyBorder="1" applyAlignment="1">
      <alignment wrapText="1"/>
    </xf>
    <xf numFmtId="166" fontId="16" fillId="2" borderId="0" xfId="1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wrapText="1"/>
    </xf>
    <xf numFmtId="166" fontId="12" fillId="2" borderId="0" xfId="1" applyNumberFormat="1" applyFont="1" applyFill="1" applyBorder="1" applyAlignment="1">
      <alignment horizontal="right"/>
    </xf>
    <xf numFmtId="166" fontId="10" fillId="2" borderId="0" xfId="1" applyNumberFormat="1" applyFont="1" applyFill="1" applyBorder="1" applyAlignment="1">
      <alignment horizontal="right"/>
    </xf>
    <xf numFmtId="166" fontId="11" fillId="2" borderId="0" xfId="1" applyNumberFormat="1" applyFont="1" applyFill="1" applyBorder="1" applyAlignment="1"/>
    <xf numFmtId="166" fontId="12" fillId="2" borderId="0" xfId="1" applyNumberFormat="1" applyFont="1" applyFill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166" fontId="11" fillId="0" borderId="0" xfId="0" applyNumberFormat="1" applyFont="1" applyBorder="1" applyAlignment="1">
      <alignment vertical="top" wrapText="1"/>
    </xf>
    <xf numFmtId="165" fontId="11" fillId="0" borderId="0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25" fillId="0" borderId="1" xfId="0" applyFont="1" applyBorder="1" applyAlignment="1">
      <alignment wrapText="1"/>
    </xf>
    <xf numFmtId="166" fontId="25" fillId="0" borderId="1" xfId="1" applyNumberFormat="1" applyFont="1" applyBorder="1" applyAlignment="1"/>
    <xf numFmtId="0" fontId="26" fillId="3" borderId="1" xfId="0" applyFont="1" applyFill="1" applyBorder="1" applyAlignment="1">
      <alignment wrapText="1"/>
    </xf>
    <xf numFmtId="166" fontId="26" fillId="3" borderId="1" xfId="1" applyNumberFormat="1" applyFont="1" applyFill="1" applyBorder="1" applyAlignment="1"/>
    <xf numFmtId="168" fontId="24" fillId="0" borderId="1" xfId="1" applyNumberFormat="1" applyFont="1" applyFill="1" applyBorder="1" applyAlignment="1">
      <alignment wrapText="1"/>
    </xf>
    <xf numFmtId="43" fontId="24" fillId="0" borderId="1" xfId="1" applyNumberFormat="1" applyFont="1" applyBorder="1" applyAlignment="1"/>
    <xf numFmtId="43" fontId="24" fillId="0" borderId="1" xfId="1" applyNumberFormat="1" applyFont="1" applyFill="1" applyBorder="1" applyAlignment="1"/>
    <xf numFmtId="168" fontId="24" fillId="0" borderId="1" xfId="1" applyNumberFormat="1" applyFont="1" applyBorder="1" applyAlignment="1"/>
    <xf numFmtId="0" fontId="27" fillId="0" borderId="0" xfId="0" applyFont="1" applyAlignment="1">
      <alignment vertical="top" wrapText="1"/>
    </xf>
    <xf numFmtId="0" fontId="27" fillId="0" borderId="0" xfId="0" applyFont="1"/>
    <xf numFmtId="166" fontId="28" fillId="0" borderId="0" xfId="1" applyNumberFormat="1" applyFont="1"/>
    <xf numFmtId="166" fontId="27" fillId="0" borderId="0" xfId="0" applyNumberFormat="1" applyFont="1"/>
    <xf numFmtId="166" fontId="29" fillId="0" borderId="0" xfId="0" applyNumberFormat="1" applyFont="1"/>
    <xf numFmtId="2" fontId="30" fillId="0" borderId="0" xfId="0" applyNumberFormat="1" applyFont="1"/>
    <xf numFmtId="0" fontId="29" fillId="0" borderId="1" xfId="0" applyFont="1" applyBorder="1"/>
    <xf numFmtId="0" fontId="29" fillId="0" borderId="1" xfId="0" applyFont="1" applyBorder="1" applyAlignment="1">
      <alignment wrapText="1"/>
    </xf>
    <xf numFmtId="166" fontId="29" fillId="0" borderId="1" xfId="1" applyNumberFormat="1" applyFont="1" applyBorder="1"/>
    <xf numFmtId="43" fontId="29" fillId="0" borderId="1" xfId="1" applyFont="1" applyBorder="1"/>
    <xf numFmtId="166" fontId="31" fillId="0" borderId="1" xfId="0" applyNumberFormat="1" applyFont="1" applyBorder="1"/>
    <xf numFmtId="166" fontId="31" fillId="0" borderId="1" xfId="1" applyNumberFormat="1" applyFont="1" applyBorder="1"/>
    <xf numFmtId="0" fontId="31" fillId="0" borderId="1" xfId="0" applyFont="1" applyBorder="1"/>
    <xf numFmtId="166" fontId="0" fillId="0" borderId="0" xfId="0" applyNumberFormat="1"/>
    <xf numFmtId="3" fontId="11" fillId="0" borderId="0" xfId="0" applyNumberFormat="1" applyFont="1"/>
    <xf numFmtId="166" fontId="32" fillId="0" borderId="0" xfId="0" applyNumberFormat="1" applyFont="1"/>
    <xf numFmtId="0" fontId="8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top" wrapText="1"/>
    </xf>
    <xf numFmtId="0" fontId="8" fillId="0" borderId="2" xfId="4" applyFont="1" applyBorder="1" applyAlignment="1">
      <alignment horizontal="center" vertical="top" wrapText="1"/>
    </xf>
    <xf numFmtId="0" fontId="8" fillId="0" borderId="3" xfId="4" applyFont="1" applyBorder="1" applyAlignment="1">
      <alignment horizontal="center" vertical="top" wrapText="1"/>
    </xf>
    <xf numFmtId="0" fontId="8" fillId="0" borderId="4" xfId="4" applyFont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166" fontId="8" fillId="2" borderId="1" xfId="3" applyNumberFormat="1" applyFont="1" applyFill="1" applyBorder="1" applyAlignment="1" applyProtection="1">
      <alignment horizontal="center" wrapText="1"/>
    </xf>
    <xf numFmtId="166" fontId="8" fillId="2" borderId="2" xfId="3" applyNumberFormat="1" applyFont="1" applyFill="1" applyBorder="1" applyAlignment="1" applyProtection="1">
      <alignment horizontal="center" wrapText="1"/>
    </xf>
    <xf numFmtId="166" fontId="8" fillId="2" borderId="3" xfId="3" applyNumberFormat="1" applyFont="1" applyFill="1" applyBorder="1" applyAlignment="1" applyProtection="1">
      <alignment horizontal="center" wrapText="1"/>
    </xf>
    <xf numFmtId="166" fontId="8" fillId="2" borderId="4" xfId="3" applyNumberFormat="1" applyFont="1" applyFill="1" applyBorder="1" applyAlignment="1" applyProtection="1">
      <alignment horizont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vertical="top" wrapText="1"/>
    </xf>
    <xf numFmtId="0" fontId="8" fillId="2" borderId="1" xfId="4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0" fontId="31" fillId="0" borderId="1" xfId="0" applyFont="1" applyBorder="1" applyAlignment="1">
      <alignment horizontal="center"/>
    </xf>
    <xf numFmtId="0" fontId="24" fillId="0" borderId="5" xfId="0" applyFont="1" applyBorder="1" applyAlignment="1">
      <alignment horizontal="center"/>
    </xf>
  </cellXfs>
  <cellStyles count="7">
    <cellStyle name="Comma" xfId="1" builtinId="3"/>
    <cellStyle name="Comma 2" xfId="3"/>
    <cellStyle name="Comma 3" xfId="2"/>
    <cellStyle name="Normal" xfId="0" builtinId="0"/>
    <cellStyle name="Normal 2" xfId="4"/>
    <cellStyle name="Normal 3" xfId="5"/>
    <cellStyle name="Normal 7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4.xml"/><Relationship Id="rId3" Type="http://schemas.openxmlformats.org/officeDocument/2006/relationships/customXml" Target="../ink/ink2.xml"/><Relationship Id="rId7" Type="http://schemas.openxmlformats.org/officeDocument/2006/relationships/image" Target="../media/image1.png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6" Type="http://schemas.openxmlformats.org/officeDocument/2006/relationships/customXml" Target="../ink/ink3.xml"/><Relationship Id="rId5" Type="http://schemas.openxmlformats.org/officeDocument/2006/relationships/image" Target="../media/image1.gif"/><Relationship Id="rId10" Type="http://schemas.openxmlformats.org/officeDocument/2006/relationships/image" Target="../media/image3.png"/><Relationship Id="rId4" Type="http://schemas.openxmlformats.org/officeDocument/2006/relationships/image" Target="../media/image2.png"/><Relationship Id="rId9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4710960</xdr:colOff>
      <xdr:row>3157</xdr:row>
      <xdr:rowOff>0</xdr:rowOff>
    </xdr:from>
    <xdr:to>
      <xdr:col>1</xdr:col>
      <xdr:colOff>1612321</xdr:colOff>
      <xdr:row>3157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="" xmlns:a16="http://schemas.microsoft.com/office/drawing/2014/main" id="{00000000-0008-0000-0100-000002000000}"/>
                </a:ext>
              </a:extLst>
            </xdr14:cNvPr>
            <xdr14:cNvContentPartPr/>
          </xdr14:nvContentPartPr>
          <xdr14:nvPr macro=""/>
          <xdr14:xfrm>
            <a:off x="4710960" y="91459892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AEA7B4B3-DF56-9A33-2A81-E192E5A5FE3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701960" y="9145125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4772880</xdr:colOff>
      <xdr:row>3157</xdr:row>
      <xdr:rowOff>0</xdr:rowOff>
    </xdr:from>
    <xdr:to>
      <xdr:col>1</xdr:col>
      <xdr:colOff>1828663</xdr:colOff>
      <xdr:row>3166</xdr:row>
      <xdr:rowOff>39283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="" xmlns:a16="http://schemas.microsoft.com/office/drawing/2014/main" id="{00000000-0008-0000-0100-000003000000}"/>
                </a:ext>
              </a:extLst>
            </xdr14:cNvPr>
            <xdr14:cNvContentPartPr/>
          </xdr14:nvContentPartPr>
          <xdr14:nvPr macro=""/>
          <xdr14:xfrm>
            <a:off x="4772880" y="90566372"/>
            <a:ext cx="230400" cy="586080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75C72982-F029-6F62-F560-9D0B1C54036C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764240" y="90557732"/>
              <a:ext cx="248040" cy="603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0</xdr:colOff>
      <xdr:row>4133</xdr:row>
      <xdr:rowOff>0</xdr:rowOff>
    </xdr:from>
    <xdr:to>
      <xdr:col>0</xdr:col>
      <xdr:colOff>47625</xdr:colOff>
      <xdr:row>4133</xdr:row>
      <xdr:rowOff>47625</xdr:rowOff>
    </xdr:to>
    <xdr:pic>
      <xdr:nvPicPr>
        <xdr:cNvPr id="4" name="Picture 8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430234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4133</xdr:row>
      <xdr:rowOff>0</xdr:rowOff>
    </xdr:from>
    <xdr:to>
      <xdr:col>0</xdr:col>
      <xdr:colOff>47625</xdr:colOff>
      <xdr:row>4133</xdr:row>
      <xdr:rowOff>47625</xdr:rowOff>
    </xdr:to>
    <xdr:pic>
      <xdr:nvPicPr>
        <xdr:cNvPr id="5" name="Picture 9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430234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6" name="Picture 5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7" name="Picture 6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8" name="Picture 7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0" name="Picture 9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1" name="Picture 10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2" name="Picture 1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4" name="Picture 13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5" name="Picture 14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6" name="Picture 15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7" name="Picture 16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8" name="Picture 17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19" name="Picture 18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0" name="Picture 19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1" name="Picture 20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2" name="Picture 2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3" name="Picture 22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4" name="Picture 23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5" name="Picture 24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6" name="Picture 25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7" name="Picture 26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8" name="Picture 27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29" name="Picture 28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0" name="Picture 29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1" name="Picture 30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2" name="Picture 31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3" name="Picture 32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4" name="Picture 33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5" name="Picture 34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6" name="Picture 35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7" name="Picture 36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8" name="Picture 37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39" name="Picture 38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0" name="Picture 39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1" name="Picture 40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2" name="Picture 41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3" name="Picture 42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4" name="Picture 43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6533</xdr:row>
      <xdr:rowOff>0</xdr:rowOff>
    </xdr:from>
    <xdr:to>
      <xdr:col>0</xdr:col>
      <xdr:colOff>45720</xdr:colOff>
      <xdr:row>6533</xdr:row>
      <xdr:rowOff>45720</xdr:rowOff>
    </xdr:to>
    <xdr:pic>
      <xdr:nvPicPr>
        <xdr:cNvPr id="45" name="Picture 44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4394203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46" name="Picture 45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47" name="Picture 46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48" name="Picture 47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49" name="Picture 48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0" name="Picture 49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1" name="Picture 50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2" name="Picture 51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3" name="Picture 52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4" name="Picture 53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5" name="Picture 54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6" name="Picture 55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7" name="Picture 56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8" name="Picture 57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59" name="Picture 58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0" name="Picture 59">
          <a:extLst>
            <a:ext uri="{FF2B5EF4-FFF2-40B4-BE49-F238E27FC236}">
              <a16:creationId xmlns="" xmlns:a16="http://schemas.microsoft.com/office/drawing/2014/main" id="{00000000-0008-0000-01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1" name="Picture 60">
          <a:extLst>
            <a:ext uri="{FF2B5EF4-FFF2-40B4-BE49-F238E27FC236}">
              <a16:creationId xmlns="" xmlns:a16="http://schemas.microsoft.com/office/drawing/2014/main" id="{00000000-0008-0000-01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2" name="Picture 61">
          <a:extLst>
            <a:ext uri="{FF2B5EF4-FFF2-40B4-BE49-F238E27FC236}">
              <a16:creationId xmlns="" xmlns:a16="http://schemas.microsoft.com/office/drawing/2014/main" id="{00000000-0008-0000-01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3" name="Picture 62">
          <a:extLst>
            <a:ext uri="{FF2B5EF4-FFF2-40B4-BE49-F238E27FC236}">
              <a16:creationId xmlns="" xmlns:a16="http://schemas.microsoft.com/office/drawing/2014/main" id="{00000000-0008-0000-01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4" name="Picture 63">
          <a:extLst>
            <a:ext uri="{FF2B5EF4-FFF2-40B4-BE49-F238E27FC236}">
              <a16:creationId xmlns="" xmlns:a16="http://schemas.microsoft.com/office/drawing/2014/main" id="{00000000-0008-0000-01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5" name="Picture 64">
          <a:extLst>
            <a:ext uri="{FF2B5EF4-FFF2-40B4-BE49-F238E27FC236}">
              <a16:creationId xmlns="" xmlns:a16="http://schemas.microsoft.com/office/drawing/2014/main" id="{00000000-0008-0000-01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6" name="Picture 65">
          <a:extLst>
            <a:ext uri="{FF2B5EF4-FFF2-40B4-BE49-F238E27FC236}">
              <a16:creationId xmlns="" xmlns:a16="http://schemas.microsoft.com/office/drawing/2014/main" id="{00000000-0008-0000-01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7" name="Picture 66">
          <a:extLst>
            <a:ext uri="{FF2B5EF4-FFF2-40B4-BE49-F238E27FC236}">
              <a16:creationId xmlns="" xmlns:a16="http://schemas.microsoft.com/office/drawing/2014/main" id="{00000000-0008-0000-01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8" name="Picture 67">
          <a:extLst>
            <a:ext uri="{FF2B5EF4-FFF2-40B4-BE49-F238E27FC236}">
              <a16:creationId xmlns="" xmlns:a16="http://schemas.microsoft.com/office/drawing/2014/main" id="{00000000-0008-0000-01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69" name="Picture 68">
          <a:extLst>
            <a:ext uri="{FF2B5EF4-FFF2-40B4-BE49-F238E27FC236}">
              <a16:creationId xmlns="" xmlns:a16="http://schemas.microsoft.com/office/drawing/2014/main" id="{00000000-0008-0000-01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0" name="Picture 69">
          <a:extLst>
            <a:ext uri="{FF2B5EF4-FFF2-40B4-BE49-F238E27FC236}">
              <a16:creationId xmlns="" xmlns:a16="http://schemas.microsoft.com/office/drawing/2014/main" id="{00000000-0008-0000-01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1" name="Picture 70">
          <a:extLst>
            <a:ext uri="{FF2B5EF4-FFF2-40B4-BE49-F238E27FC236}">
              <a16:creationId xmlns="" xmlns:a16="http://schemas.microsoft.com/office/drawing/2014/main" id="{00000000-0008-0000-01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2" name="Picture 71">
          <a:extLst>
            <a:ext uri="{FF2B5EF4-FFF2-40B4-BE49-F238E27FC236}">
              <a16:creationId xmlns="" xmlns:a16="http://schemas.microsoft.com/office/drawing/2014/main" id="{00000000-0008-0000-01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3" name="Picture 72">
          <a:extLst>
            <a:ext uri="{FF2B5EF4-FFF2-40B4-BE49-F238E27FC236}">
              <a16:creationId xmlns="" xmlns:a16="http://schemas.microsoft.com/office/drawing/2014/main" id="{00000000-0008-0000-01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4" name="Picture 73">
          <a:extLst>
            <a:ext uri="{FF2B5EF4-FFF2-40B4-BE49-F238E27FC236}">
              <a16:creationId xmlns=""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5" name="Picture 74">
          <a:extLst>
            <a:ext uri="{FF2B5EF4-FFF2-40B4-BE49-F238E27FC236}">
              <a16:creationId xmlns="" xmlns:a16="http://schemas.microsoft.com/office/drawing/2014/main" id="{00000000-0008-0000-01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6" name="Picture 75">
          <a:extLst>
            <a:ext uri="{FF2B5EF4-FFF2-40B4-BE49-F238E27FC236}">
              <a16:creationId xmlns="" xmlns:a16="http://schemas.microsoft.com/office/drawing/2014/main" id="{00000000-0008-0000-01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7" name="Picture 76">
          <a:extLst>
            <a:ext uri="{FF2B5EF4-FFF2-40B4-BE49-F238E27FC236}">
              <a16:creationId xmlns="" xmlns:a16="http://schemas.microsoft.com/office/drawing/2014/main" id="{00000000-0008-0000-01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8" name="Picture 77">
          <a:extLst>
            <a:ext uri="{FF2B5EF4-FFF2-40B4-BE49-F238E27FC236}">
              <a16:creationId xmlns="" xmlns:a16="http://schemas.microsoft.com/office/drawing/2014/main" id="{00000000-0008-0000-01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79" name="Picture 78">
          <a:extLst>
            <a:ext uri="{FF2B5EF4-FFF2-40B4-BE49-F238E27FC236}">
              <a16:creationId xmlns="" xmlns:a16="http://schemas.microsoft.com/office/drawing/2014/main" id="{00000000-0008-0000-01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0" name="Picture 79">
          <a:extLst>
            <a:ext uri="{FF2B5EF4-FFF2-40B4-BE49-F238E27FC236}">
              <a16:creationId xmlns="" xmlns:a16="http://schemas.microsoft.com/office/drawing/2014/main" id="{00000000-0008-0000-01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1" name="Picture 80">
          <a:extLst>
            <a:ext uri="{FF2B5EF4-FFF2-40B4-BE49-F238E27FC236}">
              <a16:creationId xmlns="" xmlns:a16="http://schemas.microsoft.com/office/drawing/2014/main" id="{00000000-0008-0000-01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2" name="Picture 81">
          <a:extLst>
            <a:ext uri="{FF2B5EF4-FFF2-40B4-BE49-F238E27FC236}">
              <a16:creationId xmlns="" xmlns:a16="http://schemas.microsoft.com/office/drawing/2014/main" id="{00000000-0008-0000-01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3" name="Picture 82">
          <a:extLst>
            <a:ext uri="{FF2B5EF4-FFF2-40B4-BE49-F238E27FC236}">
              <a16:creationId xmlns="" xmlns:a16="http://schemas.microsoft.com/office/drawing/2014/main" id="{00000000-0008-0000-01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4" name="Picture 83">
          <a:extLst>
            <a:ext uri="{FF2B5EF4-FFF2-40B4-BE49-F238E27FC236}">
              <a16:creationId xmlns="" xmlns:a16="http://schemas.microsoft.com/office/drawing/2014/main" id="{00000000-0008-0000-01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6297</xdr:row>
      <xdr:rowOff>0</xdr:rowOff>
    </xdr:from>
    <xdr:ext cx="45720" cy="45720"/>
    <xdr:pic>
      <xdr:nvPicPr>
        <xdr:cNvPr id="85" name="Picture 84">
          <a:extLst>
            <a:ext uri="{FF2B5EF4-FFF2-40B4-BE49-F238E27FC236}">
              <a16:creationId xmlns="" xmlns:a16="http://schemas.microsoft.com/office/drawing/2014/main" id="{00000000-0008-0000-01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3317551150"/>
          <a:ext cx="45720" cy="45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0</xdr:colOff>
      <xdr:row>4119</xdr:row>
      <xdr:rowOff>0</xdr:rowOff>
    </xdr:from>
    <xdr:to>
      <xdr:col>0</xdr:col>
      <xdr:colOff>47625</xdr:colOff>
      <xdr:row>4119</xdr:row>
      <xdr:rowOff>47625</xdr:rowOff>
    </xdr:to>
    <xdr:pic>
      <xdr:nvPicPr>
        <xdr:cNvPr id="86" name="Picture 8">
          <a:extLst>
            <a:ext uri="{FF2B5EF4-FFF2-40B4-BE49-F238E27FC236}">
              <a16:creationId xmlns="" xmlns:a16="http://schemas.microsoft.com/office/drawing/2014/main" id="{00000000-0008-0000-01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359114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4119</xdr:row>
      <xdr:rowOff>0</xdr:rowOff>
    </xdr:from>
    <xdr:to>
      <xdr:col>0</xdr:col>
      <xdr:colOff>47625</xdr:colOff>
      <xdr:row>4119</xdr:row>
      <xdr:rowOff>47625</xdr:rowOff>
    </xdr:to>
    <xdr:pic>
      <xdr:nvPicPr>
        <xdr:cNvPr id="87" name="Picture 9">
          <a:extLst>
            <a:ext uri="{FF2B5EF4-FFF2-40B4-BE49-F238E27FC236}">
              <a16:creationId xmlns="" xmlns:a16="http://schemas.microsoft.com/office/drawing/2014/main" id="{00000000-0008-0000-01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359114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4121</xdr:row>
      <xdr:rowOff>0</xdr:rowOff>
    </xdr:from>
    <xdr:to>
      <xdr:col>0</xdr:col>
      <xdr:colOff>47625</xdr:colOff>
      <xdr:row>4121</xdr:row>
      <xdr:rowOff>47625</xdr:rowOff>
    </xdr:to>
    <xdr:pic>
      <xdr:nvPicPr>
        <xdr:cNvPr id="88" name="Picture 2">
          <a:extLst>
            <a:ext uri="{FF2B5EF4-FFF2-40B4-BE49-F238E27FC236}">
              <a16:creationId xmlns="" xmlns:a16="http://schemas.microsoft.com/office/drawing/2014/main" id="{00000000-0008-0000-01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367496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4121</xdr:row>
      <xdr:rowOff>0</xdr:rowOff>
    </xdr:from>
    <xdr:to>
      <xdr:col>0</xdr:col>
      <xdr:colOff>47625</xdr:colOff>
      <xdr:row>4121</xdr:row>
      <xdr:rowOff>47625</xdr:rowOff>
    </xdr:to>
    <xdr:pic>
      <xdr:nvPicPr>
        <xdr:cNvPr id="89" name="Picture 3">
          <a:extLst>
            <a:ext uri="{FF2B5EF4-FFF2-40B4-BE49-F238E27FC236}">
              <a16:creationId xmlns="" xmlns:a16="http://schemas.microsoft.com/office/drawing/2014/main" id="{00000000-0008-0000-01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2136749600"/>
          <a:ext cx="476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4710960</xdr:colOff>
      <xdr:row>3258</xdr:row>
      <xdr:rowOff>0</xdr:rowOff>
    </xdr:from>
    <xdr:to>
      <xdr:col>1</xdr:col>
      <xdr:colOff>1612321</xdr:colOff>
      <xdr:row>3258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90" name="Ink 89">
              <a:extLst>
                <a:ext uri="{FF2B5EF4-FFF2-40B4-BE49-F238E27FC236}">
                  <a16:creationId xmlns="" xmlns:a16="http://schemas.microsoft.com/office/drawing/2014/main" id="{00000000-0008-0000-0100-00005C000000}"/>
                </a:ext>
              </a:extLst>
            </xdr14:cNvPr>
            <xdr14:cNvContentPartPr/>
          </xdr14:nvContentPartPr>
          <xdr14:nvPr macro=""/>
          <xdr14:xfrm>
            <a:off x="4710960" y="91459892"/>
            <a:ext cx="360" cy="360"/>
          </xdr14:xfrm>
        </xdr:contentPart>
      </mc:Choice>
      <mc:Fallback xmlns=""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AEA7B4B3-DF56-9A33-2A81-E192E5A5FE30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4701960" y="91451252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4772880</xdr:colOff>
      <xdr:row>3255</xdr:row>
      <xdr:rowOff>31807</xdr:rowOff>
    </xdr:from>
    <xdr:to>
      <xdr:col>1</xdr:col>
      <xdr:colOff>1828663</xdr:colOff>
      <xdr:row>3264</xdr:row>
      <xdr:rowOff>53495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91" name="Ink 90">
              <a:extLst>
                <a:ext uri="{FF2B5EF4-FFF2-40B4-BE49-F238E27FC236}">
                  <a16:creationId xmlns="" xmlns:a16="http://schemas.microsoft.com/office/drawing/2014/main" id="{00000000-0008-0000-0100-00005D000000}"/>
                </a:ext>
              </a:extLst>
            </xdr14:cNvPr>
            <xdr14:cNvContentPartPr/>
          </xdr14:nvContentPartPr>
          <xdr14:nvPr macro=""/>
          <xdr14:xfrm>
            <a:off x="4772880" y="90566372"/>
            <a:ext cx="230400" cy="586080"/>
          </xdr14:xfrm>
        </xdr:contentPart>
      </mc:Choice>
      <mc:Fallback xmlns=""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75C72982-F029-6F62-F560-9D0B1C54036C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764240" y="90557732"/>
              <a:ext cx="248040" cy="603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2" name="Picture 8">
          <a:extLst>
            <a:ext uri="{FF2B5EF4-FFF2-40B4-BE49-F238E27FC236}">
              <a16:creationId xmlns="" xmlns:a16="http://schemas.microsoft.com/office/drawing/2014/main" id="{00000000-0008-0000-0100-00009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3" name="Picture 9">
          <a:extLst>
            <a:ext uri="{FF2B5EF4-FFF2-40B4-BE49-F238E27FC236}">
              <a16:creationId xmlns="" xmlns:a16="http://schemas.microsoft.com/office/drawing/2014/main" id="{00000000-0008-0000-0100-00009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4" name="Picture 10">
          <a:extLst>
            <a:ext uri="{FF2B5EF4-FFF2-40B4-BE49-F238E27FC236}">
              <a16:creationId xmlns="" xmlns:a16="http://schemas.microsoft.com/office/drawing/2014/main" id="{00000000-0008-0000-0100-00009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5" name="Picture 11">
          <a:extLst>
            <a:ext uri="{FF2B5EF4-FFF2-40B4-BE49-F238E27FC236}">
              <a16:creationId xmlns="" xmlns:a16="http://schemas.microsoft.com/office/drawing/2014/main" id="{00000000-0008-0000-0100-00009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6" name="Picture 12">
          <a:extLst>
            <a:ext uri="{FF2B5EF4-FFF2-40B4-BE49-F238E27FC236}">
              <a16:creationId xmlns="" xmlns:a16="http://schemas.microsoft.com/office/drawing/2014/main" id="{00000000-0008-0000-0100-00009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7" name="Picture 13">
          <a:extLst>
            <a:ext uri="{FF2B5EF4-FFF2-40B4-BE49-F238E27FC236}">
              <a16:creationId xmlns="" xmlns:a16="http://schemas.microsoft.com/office/drawing/2014/main" id="{00000000-0008-0000-0100-00009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8" name="Picture 14">
          <a:extLst>
            <a:ext uri="{FF2B5EF4-FFF2-40B4-BE49-F238E27FC236}">
              <a16:creationId xmlns="" xmlns:a16="http://schemas.microsoft.com/office/drawing/2014/main" id="{00000000-0008-0000-0100-00009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99" name="Picture 15">
          <a:extLst>
            <a:ext uri="{FF2B5EF4-FFF2-40B4-BE49-F238E27FC236}">
              <a16:creationId xmlns="" xmlns:a16="http://schemas.microsoft.com/office/drawing/2014/main" id="{00000000-0008-0000-0100-00009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0" name="Picture 16">
          <a:extLst>
            <a:ext uri="{FF2B5EF4-FFF2-40B4-BE49-F238E27FC236}">
              <a16:creationId xmlns="" xmlns:a16="http://schemas.microsoft.com/office/drawing/2014/main" id="{00000000-0008-0000-0100-00009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1" name="Picture 17">
          <a:extLst>
            <a:ext uri="{FF2B5EF4-FFF2-40B4-BE49-F238E27FC236}">
              <a16:creationId xmlns="" xmlns:a16="http://schemas.microsoft.com/office/drawing/2014/main" id="{00000000-0008-0000-0100-00009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2" name="Picture 18">
          <a:extLst>
            <a:ext uri="{FF2B5EF4-FFF2-40B4-BE49-F238E27FC236}">
              <a16:creationId xmlns="" xmlns:a16="http://schemas.microsoft.com/office/drawing/2014/main" id="{00000000-0008-0000-0100-00009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3" name="Picture 19">
          <a:extLst>
            <a:ext uri="{FF2B5EF4-FFF2-40B4-BE49-F238E27FC236}">
              <a16:creationId xmlns="" xmlns:a16="http://schemas.microsoft.com/office/drawing/2014/main" id="{00000000-0008-0000-0100-00009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4" name="Picture 20">
          <a:extLst>
            <a:ext uri="{FF2B5EF4-FFF2-40B4-BE49-F238E27FC236}">
              <a16:creationId xmlns="" xmlns:a16="http://schemas.microsoft.com/office/drawing/2014/main" id="{00000000-0008-0000-0100-00009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5" name="Picture 21">
          <a:extLst>
            <a:ext uri="{FF2B5EF4-FFF2-40B4-BE49-F238E27FC236}">
              <a16:creationId xmlns="" xmlns:a16="http://schemas.microsoft.com/office/drawing/2014/main" id="{00000000-0008-0000-0100-00009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6" name="Picture 22">
          <a:extLst>
            <a:ext uri="{FF2B5EF4-FFF2-40B4-BE49-F238E27FC236}">
              <a16:creationId xmlns="" xmlns:a16="http://schemas.microsoft.com/office/drawing/2014/main" id="{00000000-0008-0000-0100-00009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7" name="Picture 23">
          <a:extLst>
            <a:ext uri="{FF2B5EF4-FFF2-40B4-BE49-F238E27FC236}">
              <a16:creationId xmlns="" xmlns:a16="http://schemas.microsoft.com/office/drawing/2014/main" id="{00000000-0008-0000-0100-00009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8" name="Picture 24">
          <a:extLst>
            <a:ext uri="{FF2B5EF4-FFF2-40B4-BE49-F238E27FC236}">
              <a16:creationId xmlns="" xmlns:a16="http://schemas.microsoft.com/office/drawing/2014/main" id="{00000000-0008-0000-0100-0000A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09" name="Picture 25">
          <a:extLst>
            <a:ext uri="{FF2B5EF4-FFF2-40B4-BE49-F238E27FC236}">
              <a16:creationId xmlns="" xmlns:a16="http://schemas.microsoft.com/office/drawing/2014/main" id="{00000000-0008-0000-0100-0000A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0" name="Picture 26">
          <a:extLst>
            <a:ext uri="{FF2B5EF4-FFF2-40B4-BE49-F238E27FC236}">
              <a16:creationId xmlns="" xmlns:a16="http://schemas.microsoft.com/office/drawing/2014/main" id="{00000000-0008-0000-0100-0000A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1" name="Picture 27">
          <a:extLst>
            <a:ext uri="{FF2B5EF4-FFF2-40B4-BE49-F238E27FC236}">
              <a16:creationId xmlns="" xmlns:a16="http://schemas.microsoft.com/office/drawing/2014/main" id="{00000000-0008-0000-0100-0000A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2" name="Picture 28">
          <a:extLst>
            <a:ext uri="{FF2B5EF4-FFF2-40B4-BE49-F238E27FC236}">
              <a16:creationId xmlns="" xmlns:a16="http://schemas.microsoft.com/office/drawing/2014/main" id="{00000000-0008-0000-0100-0000A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3" name="Picture 29">
          <a:extLst>
            <a:ext uri="{FF2B5EF4-FFF2-40B4-BE49-F238E27FC236}">
              <a16:creationId xmlns="" xmlns:a16="http://schemas.microsoft.com/office/drawing/2014/main" id="{00000000-0008-0000-0100-0000A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4" name="Picture 30">
          <a:extLst>
            <a:ext uri="{FF2B5EF4-FFF2-40B4-BE49-F238E27FC236}">
              <a16:creationId xmlns="" xmlns:a16="http://schemas.microsoft.com/office/drawing/2014/main" id="{00000000-0008-0000-0100-0000A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5" name="Picture 31">
          <a:extLst>
            <a:ext uri="{FF2B5EF4-FFF2-40B4-BE49-F238E27FC236}">
              <a16:creationId xmlns="" xmlns:a16="http://schemas.microsoft.com/office/drawing/2014/main" id="{00000000-0008-0000-0100-0000A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6" name="Picture 32">
          <a:extLst>
            <a:ext uri="{FF2B5EF4-FFF2-40B4-BE49-F238E27FC236}">
              <a16:creationId xmlns="" xmlns:a16="http://schemas.microsoft.com/office/drawing/2014/main" id="{00000000-0008-0000-0100-0000A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7" name="Picture 33">
          <a:extLst>
            <a:ext uri="{FF2B5EF4-FFF2-40B4-BE49-F238E27FC236}">
              <a16:creationId xmlns="" xmlns:a16="http://schemas.microsoft.com/office/drawing/2014/main" id="{00000000-0008-0000-0100-0000A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8" name="Picture 34">
          <a:extLst>
            <a:ext uri="{FF2B5EF4-FFF2-40B4-BE49-F238E27FC236}">
              <a16:creationId xmlns="" xmlns:a16="http://schemas.microsoft.com/office/drawing/2014/main" id="{00000000-0008-0000-0100-0000A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19" name="Picture 35">
          <a:extLst>
            <a:ext uri="{FF2B5EF4-FFF2-40B4-BE49-F238E27FC236}">
              <a16:creationId xmlns="" xmlns:a16="http://schemas.microsoft.com/office/drawing/2014/main" id="{00000000-0008-0000-0100-0000A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0" name="Picture 36">
          <a:extLst>
            <a:ext uri="{FF2B5EF4-FFF2-40B4-BE49-F238E27FC236}">
              <a16:creationId xmlns="" xmlns:a16="http://schemas.microsoft.com/office/drawing/2014/main" id="{00000000-0008-0000-0100-0000A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1" name="Picture 37">
          <a:extLst>
            <a:ext uri="{FF2B5EF4-FFF2-40B4-BE49-F238E27FC236}">
              <a16:creationId xmlns="" xmlns:a16="http://schemas.microsoft.com/office/drawing/2014/main" id="{00000000-0008-0000-0100-0000A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2" name="Picture 38">
          <a:extLst>
            <a:ext uri="{FF2B5EF4-FFF2-40B4-BE49-F238E27FC236}">
              <a16:creationId xmlns="" xmlns:a16="http://schemas.microsoft.com/office/drawing/2014/main" id="{00000000-0008-0000-0100-0000A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3" name="Picture 39">
          <a:extLst>
            <a:ext uri="{FF2B5EF4-FFF2-40B4-BE49-F238E27FC236}">
              <a16:creationId xmlns="" xmlns:a16="http://schemas.microsoft.com/office/drawing/2014/main" id="{00000000-0008-0000-0100-0000A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4" name="Picture 40">
          <a:extLst>
            <a:ext uri="{FF2B5EF4-FFF2-40B4-BE49-F238E27FC236}">
              <a16:creationId xmlns="" xmlns:a16="http://schemas.microsoft.com/office/drawing/2014/main" id="{00000000-0008-0000-0100-0000B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5" name="Picture 41">
          <a:extLst>
            <a:ext uri="{FF2B5EF4-FFF2-40B4-BE49-F238E27FC236}">
              <a16:creationId xmlns="" xmlns:a16="http://schemas.microsoft.com/office/drawing/2014/main" id="{00000000-0008-0000-0100-0000B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6" name="Picture 42">
          <a:extLst>
            <a:ext uri="{FF2B5EF4-FFF2-40B4-BE49-F238E27FC236}">
              <a16:creationId xmlns="" xmlns:a16="http://schemas.microsoft.com/office/drawing/2014/main" id="{00000000-0008-0000-0100-0000B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7" name="Picture 43">
          <a:extLst>
            <a:ext uri="{FF2B5EF4-FFF2-40B4-BE49-F238E27FC236}">
              <a16:creationId xmlns="" xmlns:a16="http://schemas.microsoft.com/office/drawing/2014/main" id="{00000000-0008-0000-0100-0000B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8" name="Picture 44">
          <a:extLst>
            <a:ext uri="{FF2B5EF4-FFF2-40B4-BE49-F238E27FC236}">
              <a16:creationId xmlns="" xmlns:a16="http://schemas.microsoft.com/office/drawing/2014/main" id="{00000000-0008-0000-0100-0000B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29" name="Picture 45">
          <a:extLst>
            <a:ext uri="{FF2B5EF4-FFF2-40B4-BE49-F238E27FC236}">
              <a16:creationId xmlns="" xmlns:a16="http://schemas.microsoft.com/office/drawing/2014/main" id="{00000000-0008-0000-0100-0000B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0" name="Picture 46">
          <a:extLst>
            <a:ext uri="{FF2B5EF4-FFF2-40B4-BE49-F238E27FC236}">
              <a16:creationId xmlns="" xmlns:a16="http://schemas.microsoft.com/office/drawing/2014/main" id="{00000000-0008-0000-0100-0000B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1" name="Picture 47">
          <a:extLst>
            <a:ext uri="{FF2B5EF4-FFF2-40B4-BE49-F238E27FC236}">
              <a16:creationId xmlns="" xmlns:a16="http://schemas.microsoft.com/office/drawing/2014/main" id="{00000000-0008-0000-0100-0000B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2" name="Picture 48">
          <a:extLst>
            <a:ext uri="{FF2B5EF4-FFF2-40B4-BE49-F238E27FC236}">
              <a16:creationId xmlns="" xmlns:a16="http://schemas.microsoft.com/office/drawing/2014/main" id="{00000000-0008-0000-0100-0000B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3" name="Picture 49">
          <a:extLst>
            <a:ext uri="{FF2B5EF4-FFF2-40B4-BE49-F238E27FC236}">
              <a16:creationId xmlns="" xmlns:a16="http://schemas.microsoft.com/office/drawing/2014/main" id="{00000000-0008-0000-0100-0000B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4" name="Picture 50">
          <a:extLst>
            <a:ext uri="{FF2B5EF4-FFF2-40B4-BE49-F238E27FC236}">
              <a16:creationId xmlns="" xmlns:a16="http://schemas.microsoft.com/office/drawing/2014/main" id="{00000000-0008-0000-0100-0000B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5" name="Picture 51">
          <a:extLst>
            <a:ext uri="{FF2B5EF4-FFF2-40B4-BE49-F238E27FC236}">
              <a16:creationId xmlns="" xmlns:a16="http://schemas.microsoft.com/office/drawing/2014/main" id="{00000000-0008-0000-0100-0000B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6" name="Picture 52">
          <a:extLst>
            <a:ext uri="{FF2B5EF4-FFF2-40B4-BE49-F238E27FC236}">
              <a16:creationId xmlns="" xmlns:a16="http://schemas.microsoft.com/office/drawing/2014/main" id="{00000000-0008-0000-0100-0000B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7" name="Picture 53">
          <a:extLst>
            <a:ext uri="{FF2B5EF4-FFF2-40B4-BE49-F238E27FC236}">
              <a16:creationId xmlns="" xmlns:a16="http://schemas.microsoft.com/office/drawing/2014/main" id="{00000000-0008-0000-0100-0000B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8" name="Picture 54">
          <a:extLst>
            <a:ext uri="{FF2B5EF4-FFF2-40B4-BE49-F238E27FC236}">
              <a16:creationId xmlns="" xmlns:a16="http://schemas.microsoft.com/office/drawing/2014/main" id="{00000000-0008-0000-0100-0000B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39" name="Picture 55">
          <a:extLst>
            <a:ext uri="{FF2B5EF4-FFF2-40B4-BE49-F238E27FC236}">
              <a16:creationId xmlns="" xmlns:a16="http://schemas.microsoft.com/office/drawing/2014/main" id="{00000000-0008-0000-0100-0000B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0" name="Picture 56">
          <a:extLst>
            <a:ext uri="{FF2B5EF4-FFF2-40B4-BE49-F238E27FC236}">
              <a16:creationId xmlns="" xmlns:a16="http://schemas.microsoft.com/office/drawing/2014/main" id="{00000000-0008-0000-0100-0000C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1" name="Picture 57">
          <a:extLst>
            <a:ext uri="{FF2B5EF4-FFF2-40B4-BE49-F238E27FC236}">
              <a16:creationId xmlns="" xmlns:a16="http://schemas.microsoft.com/office/drawing/2014/main" id="{00000000-0008-0000-0100-0000C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2" name="Picture 58">
          <a:extLst>
            <a:ext uri="{FF2B5EF4-FFF2-40B4-BE49-F238E27FC236}">
              <a16:creationId xmlns="" xmlns:a16="http://schemas.microsoft.com/office/drawing/2014/main" id="{00000000-0008-0000-0100-0000C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3" name="Picture 59">
          <a:extLst>
            <a:ext uri="{FF2B5EF4-FFF2-40B4-BE49-F238E27FC236}">
              <a16:creationId xmlns="" xmlns:a16="http://schemas.microsoft.com/office/drawing/2014/main" id="{00000000-0008-0000-0100-0000C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4" name="Picture 60">
          <a:extLst>
            <a:ext uri="{FF2B5EF4-FFF2-40B4-BE49-F238E27FC236}">
              <a16:creationId xmlns="" xmlns:a16="http://schemas.microsoft.com/office/drawing/2014/main" id="{00000000-0008-0000-0100-0000C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5" name="Picture 61">
          <a:extLst>
            <a:ext uri="{FF2B5EF4-FFF2-40B4-BE49-F238E27FC236}">
              <a16:creationId xmlns="" xmlns:a16="http://schemas.microsoft.com/office/drawing/2014/main" id="{00000000-0008-0000-0100-0000C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6" name="Picture 62">
          <a:extLst>
            <a:ext uri="{FF2B5EF4-FFF2-40B4-BE49-F238E27FC236}">
              <a16:creationId xmlns="" xmlns:a16="http://schemas.microsoft.com/office/drawing/2014/main" id="{00000000-0008-0000-0100-0000C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7" name="Picture 63">
          <a:extLst>
            <a:ext uri="{FF2B5EF4-FFF2-40B4-BE49-F238E27FC236}">
              <a16:creationId xmlns="" xmlns:a16="http://schemas.microsoft.com/office/drawing/2014/main" id="{00000000-0008-0000-0100-0000C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8" name="Picture 64">
          <a:extLst>
            <a:ext uri="{FF2B5EF4-FFF2-40B4-BE49-F238E27FC236}">
              <a16:creationId xmlns="" xmlns:a16="http://schemas.microsoft.com/office/drawing/2014/main" id="{00000000-0008-0000-0100-0000C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49" name="Picture 65">
          <a:extLst>
            <a:ext uri="{FF2B5EF4-FFF2-40B4-BE49-F238E27FC236}">
              <a16:creationId xmlns="" xmlns:a16="http://schemas.microsoft.com/office/drawing/2014/main" id="{00000000-0008-0000-0100-0000C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0" name="Picture 66">
          <a:extLst>
            <a:ext uri="{FF2B5EF4-FFF2-40B4-BE49-F238E27FC236}">
              <a16:creationId xmlns="" xmlns:a16="http://schemas.microsoft.com/office/drawing/2014/main" id="{00000000-0008-0000-0100-0000C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1" name="Picture 67">
          <a:extLst>
            <a:ext uri="{FF2B5EF4-FFF2-40B4-BE49-F238E27FC236}">
              <a16:creationId xmlns="" xmlns:a16="http://schemas.microsoft.com/office/drawing/2014/main" id="{00000000-0008-0000-0100-0000C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2" name="Picture 68">
          <a:extLst>
            <a:ext uri="{FF2B5EF4-FFF2-40B4-BE49-F238E27FC236}">
              <a16:creationId xmlns="" xmlns:a16="http://schemas.microsoft.com/office/drawing/2014/main" id="{00000000-0008-0000-0100-0000C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3" name="Picture 69">
          <a:extLst>
            <a:ext uri="{FF2B5EF4-FFF2-40B4-BE49-F238E27FC236}">
              <a16:creationId xmlns="" xmlns:a16="http://schemas.microsoft.com/office/drawing/2014/main" id="{00000000-0008-0000-0100-0000C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4" name="Picture 70">
          <a:extLst>
            <a:ext uri="{FF2B5EF4-FFF2-40B4-BE49-F238E27FC236}">
              <a16:creationId xmlns="" xmlns:a16="http://schemas.microsoft.com/office/drawing/2014/main" id="{00000000-0008-0000-0100-0000C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5" name="Picture 71">
          <a:extLst>
            <a:ext uri="{FF2B5EF4-FFF2-40B4-BE49-F238E27FC236}">
              <a16:creationId xmlns="" xmlns:a16="http://schemas.microsoft.com/office/drawing/2014/main" id="{00000000-0008-0000-0100-0000C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6" name="Picture 72">
          <a:extLst>
            <a:ext uri="{FF2B5EF4-FFF2-40B4-BE49-F238E27FC236}">
              <a16:creationId xmlns="" xmlns:a16="http://schemas.microsoft.com/office/drawing/2014/main" id="{00000000-0008-0000-0100-0000D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7" name="Picture 73">
          <a:extLst>
            <a:ext uri="{FF2B5EF4-FFF2-40B4-BE49-F238E27FC236}">
              <a16:creationId xmlns="" xmlns:a16="http://schemas.microsoft.com/office/drawing/2014/main" id="{00000000-0008-0000-0100-0000D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8" name="Picture 74">
          <a:extLst>
            <a:ext uri="{FF2B5EF4-FFF2-40B4-BE49-F238E27FC236}">
              <a16:creationId xmlns="" xmlns:a16="http://schemas.microsoft.com/office/drawing/2014/main" id="{00000000-0008-0000-0100-0000D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59" name="Picture 75">
          <a:extLst>
            <a:ext uri="{FF2B5EF4-FFF2-40B4-BE49-F238E27FC236}">
              <a16:creationId xmlns="" xmlns:a16="http://schemas.microsoft.com/office/drawing/2014/main" id="{00000000-0008-0000-0100-0000D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0" name="Picture 76">
          <a:extLst>
            <a:ext uri="{FF2B5EF4-FFF2-40B4-BE49-F238E27FC236}">
              <a16:creationId xmlns="" xmlns:a16="http://schemas.microsoft.com/office/drawing/2014/main" id="{00000000-0008-0000-0100-0000D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1" name="Picture 77">
          <a:extLst>
            <a:ext uri="{FF2B5EF4-FFF2-40B4-BE49-F238E27FC236}">
              <a16:creationId xmlns="" xmlns:a16="http://schemas.microsoft.com/office/drawing/2014/main" id="{00000000-0008-0000-0100-0000D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2" name="Picture 78">
          <a:extLst>
            <a:ext uri="{FF2B5EF4-FFF2-40B4-BE49-F238E27FC236}">
              <a16:creationId xmlns="" xmlns:a16="http://schemas.microsoft.com/office/drawing/2014/main" id="{00000000-0008-0000-0100-0000D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3" name="Picture 79">
          <a:extLst>
            <a:ext uri="{FF2B5EF4-FFF2-40B4-BE49-F238E27FC236}">
              <a16:creationId xmlns="" xmlns:a16="http://schemas.microsoft.com/office/drawing/2014/main" id="{00000000-0008-0000-0100-0000D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4" name="Picture 80">
          <a:extLst>
            <a:ext uri="{FF2B5EF4-FFF2-40B4-BE49-F238E27FC236}">
              <a16:creationId xmlns="" xmlns:a16="http://schemas.microsoft.com/office/drawing/2014/main" id="{00000000-0008-0000-0100-0000D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5" name="Picture 81">
          <a:extLst>
            <a:ext uri="{FF2B5EF4-FFF2-40B4-BE49-F238E27FC236}">
              <a16:creationId xmlns="" xmlns:a16="http://schemas.microsoft.com/office/drawing/2014/main" id="{00000000-0008-0000-0100-0000D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6" name="Picture 82">
          <a:extLst>
            <a:ext uri="{FF2B5EF4-FFF2-40B4-BE49-F238E27FC236}">
              <a16:creationId xmlns="" xmlns:a16="http://schemas.microsoft.com/office/drawing/2014/main" id="{00000000-0008-0000-0100-0000D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7" name="Picture 83">
          <a:extLst>
            <a:ext uri="{FF2B5EF4-FFF2-40B4-BE49-F238E27FC236}">
              <a16:creationId xmlns="" xmlns:a16="http://schemas.microsoft.com/office/drawing/2014/main" id="{00000000-0008-0000-0100-0000D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8" name="Picture 84">
          <a:extLst>
            <a:ext uri="{FF2B5EF4-FFF2-40B4-BE49-F238E27FC236}">
              <a16:creationId xmlns="" xmlns:a16="http://schemas.microsoft.com/office/drawing/2014/main" id="{00000000-0008-0000-0100-0000D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69" name="Picture 85">
          <a:extLst>
            <a:ext uri="{FF2B5EF4-FFF2-40B4-BE49-F238E27FC236}">
              <a16:creationId xmlns="" xmlns:a16="http://schemas.microsoft.com/office/drawing/2014/main" id="{00000000-0008-0000-0100-0000D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3791</xdr:row>
      <xdr:rowOff>0</xdr:rowOff>
    </xdr:from>
    <xdr:to>
      <xdr:col>0</xdr:col>
      <xdr:colOff>60960</xdr:colOff>
      <xdr:row>3791</xdr:row>
      <xdr:rowOff>47625</xdr:rowOff>
    </xdr:to>
    <xdr:pic>
      <xdr:nvPicPr>
        <xdr:cNvPr id="170" name="Picture 86">
          <a:extLst>
            <a:ext uri="{FF2B5EF4-FFF2-40B4-BE49-F238E27FC236}">
              <a16:creationId xmlns="" xmlns:a16="http://schemas.microsoft.com/office/drawing/2014/main" id="{00000000-0008-0000-0100-0000D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554444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1" name="Picture 8">
          <a:extLst>
            <a:ext uri="{FF2B5EF4-FFF2-40B4-BE49-F238E27FC236}">
              <a16:creationId xmlns="" xmlns:a16="http://schemas.microsoft.com/office/drawing/2014/main" id="{00000000-0008-0000-0100-0000D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2" name="Picture 9">
          <a:extLst>
            <a:ext uri="{FF2B5EF4-FFF2-40B4-BE49-F238E27FC236}">
              <a16:creationId xmlns="" xmlns:a16="http://schemas.microsoft.com/office/drawing/2014/main" id="{00000000-0008-0000-0100-0000E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3" name="Picture 10">
          <a:extLst>
            <a:ext uri="{FF2B5EF4-FFF2-40B4-BE49-F238E27FC236}">
              <a16:creationId xmlns="" xmlns:a16="http://schemas.microsoft.com/office/drawing/2014/main" id="{00000000-0008-0000-0100-0000E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4" name="Picture 11">
          <a:extLst>
            <a:ext uri="{FF2B5EF4-FFF2-40B4-BE49-F238E27FC236}">
              <a16:creationId xmlns="" xmlns:a16="http://schemas.microsoft.com/office/drawing/2014/main" id="{00000000-0008-0000-0100-0000E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5" name="Picture 12">
          <a:extLst>
            <a:ext uri="{FF2B5EF4-FFF2-40B4-BE49-F238E27FC236}">
              <a16:creationId xmlns="" xmlns:a16="http://schemas.microsoft.com/office/drawing/2014/main" id="{00000000-0008-0000-0100-0000E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6" name="Picture 13">
          <a:extLst>
            <a:ext uri="{FF2B5EF4-FFF2-40B4-BE49-F238E27FC236}">
              <a16:creationId xmlns="" xmlns:a16="http://schemas.microsoft.com/office/drawing/2014/main" id="{00000000-0008-0000-0100-0000E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7" name="Picture 14">
          <a:extLst>
            <a:ext uri="{FF2B5EF4-FFF2-40B4-BE49-F238E27FC236}">
              <a16:creationId xmlns="" xmlns:a16="http://schemas.microsoft.com/office/drawing/2014/main" id="{00000000-0008-0000-0100-0000E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8" name="Picture 15">
          <a:extLst>
            <a:ext uri="{FF2B5EF4-FFF2-40B4-BE49-F238E27FC236}">
              <a16:creationId xmlns="" xmlns:a16="http://schemas.microsoft.com/office/drawing/2014/main" id="{00000000-0008-0000-0100-0000E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79" name="Picture 16">
          <a:extLst>
            <a:ext uri="{FF2B5EF4-FFF2-40B4-BE49-F238E27FC236}">
              <a16:creationId xmlns="" xmlns:a16="http://schemas.microsoft.com/office/drawing/2014/main" id="{00000000-0008-0000-0100-0000E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0" name="Picture 17">
          <a:extLst>
            <a:ext uri="{FF2B5EF4-FFF2-40B4-BE49-F238E27FC236}">
              <a16:creationId xmlns="" xmlns:a16="http://schemas.microsoft.com/office/drawing/2014/main" id="{00000000-0008-0000-0100-0000E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1" name="Picture 18">
          <a:extLst>
            <a:ext uri="{FF2B5EF4-FFF2-40B4-BE49-F238E27FC236}">
              <a16:creationId xmlns="" xmlns:a16="http://schemas.microsoft.com/office/drawing/2014/main" id="{00000000-0008-0000-0100-0000E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2" name="Picture 19">
          <a:extLst>
            <a:ext uri="{FF2B5EF4-FFF2-40B4-BE49-F238E27FC236}">
              <a16:creationId xmlns="" xmlns:a16="http://schemas.microsoft.com/office/drawing/2014/main" id="{00000000-0008-0000-0100-0000E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3" name="Picture 20">
          <a:extLst>
            <a:ext uri="{FF2B5EF4-FFF2-40B4-BE49-F238E27FC236}">
              <a16:creationId xmlns="" xmlns:a16="http://schemas.microsoft.com/office/drawing/2014/main" id="{00000000-0008-0000-0100-0000E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4" name="Picture 21">
          <a:extLst>
            <a:ext uri="{FF2B5EF4-FFF2-40B4-BE49-F238E27FC236}">
              <a16:creationId xmlns="" xmlns:a16="http://schemas.microsoft.com/office/drawing/2014/main" id="{00000000-0008-0000-0100-0000E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5" name="Picture 22">
          <a:extLst>
            <a:ext uri="{FF2B5EF4-FFF2-40B4-BE49-F238E27FC236}">
              <a16:creationId xmlns="" xmlns:a16="http://schemas.microsoft.com/office/drawing/2014/main" id="{00000000-0008-0000-0100-0000E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6" name="Picture 23">
          <a:extLst>
            <a:ext uri="{FF2B5EF4-FFF2-40B4-BE49-F238E27FC236}">
              <a16:creationId xmlns="" xmlns:a16="http://schemas.microsoft.com/office/drawing/2014/main" id="{00000000-0008-0000-0100-0000E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7" name="Picture 24">
          <a:extLst>
            <a:ext uri="{FF2B5EF4-FFF2-40B4-BE49-F238E27FC236}">
              <a16:creationId xmlns="" xmlns:a16="http://schemas.microsoft.com/office/drawing/2014/main" id="{00000000-0008-0000-0100-0000E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8" name="Picture 25">
          <a:extLst>
            <a:ext uri="{FF2B5EF4-FFF2-40B4-BE49-F238E27FC236}">
              <a16:creationId xmlns="" xmlns:a16="http://schemas.microsoft.com/office/drawing/2014/main" id="{00000000-0008-0000-0100-0000F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89" name="Picture 26">
          <a:extLst>
            <a:ext uri="{FF2B5EF4-FFF2-40B4-BE49-F238E27FC236}">
              <a16:creationId xmlns="" xmlns:a16="http://schemas.microsoft.com/office/drawing/2014/main" id="{00000000-0008-0000-0100-0000F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0" name="Picture 27">
          <a:extLst>
            <a:ext uri="{FF2B5EF4-FFF2-40B4-BE49-F238E27FC236}">
              <a16:creationId xmlns="" xmlns:a16="http://schemas.microsoft.com/office/drawing/2014/main" id="{00000000-0008-0000-0100-0000F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1" name="Picture 28">
          <a:extLst>
            <a:ext uri="{FF2B5EF4-FFF2-40B4-BE49-F238E27FC236}">
              <a16:creationId xmlns="" xmlns:a16="http://schemas.microsoft.com/office/drawing/2014/main" id="{00000000-0008-0000-0100-0000F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2" name="Picture 29">
          <a:extLst>
            <a:ext uri="{FF2B5EF4-FFF2-40B4-BE49-F238E27FC236}">
              <a16:creationId xmlns="" xmlns:a16="http://schemas.microsoft.com/office/drawing/2014/main" id="{00000000-0008-0000-0100-0000F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3" name="Picture 30">
          <a:extLst>
            <a:ext uri="{FF2B5EF4-FFF2-40B4-BE49-F238E27FC236}">
              <a16:creationId xmlns="" xmlns:a16="http://schemas.microsoft.com/office/drawing/2014/main" id="{00000000-0008-0000-0100-0000F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4" name="Picture 31">
          <a:extLst>
            <a:ext uri="{FF2B5EF4-FFF2-40B4-BE49-F238E27FC236}">
              <a16:creationId xmlns="" xmlns:a16="http://schemas.microsoft.com/office/drawing/2014/main" id="{00000000-0008-0000-0100-0000F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5" name="Picture 32">
          <a:extLst>
            <a:ext uri="{FF2B5EF4-FFF2-40B4-BE49-F238E27FC236}">
              <a16:creationId xmlns="" xmlns:a16="http://schemas.microsoft.com/office/drawing/2014/main" id="{00000000-0008-0000-0100-0000F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6" name="Picture 33">
          <a:extLst>
            <a:ext uri="{FF2B5EF4-FFF2-40B4-BE49-F238E27FC236}">
              <a16:creationId xmlns="" xmlns:a16="http://schemas.microsoft.com/office/drawing/2014/main" id="{00000000-0008-0000-0100-0000F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7" name="Picture 34">
          <a:extLst>
            <a:ext uri="{FF2B5EF4-FFF2-40B4-BE49-F238E27FC236}">
              <a16:creationId xmlns="" xmlns:a16="http://schemas.microsoft.com/office/drawing/2014/main" id="{00000000-0008-0000-0100-0000F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8" name="Picture 35">
          <a:extLst>
            <a:ext uri="{FF2B5EF4-FFF2-40B4-BE49-F238E27FC236}">
              <a16:creationId xmlns="" xmlns:a16="http://schemas.microsoft.com/office/drawing/2014/main" id="{00000000-0008-0000-0100-0000F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199" name="Picture 36">
          <a:extLst>
            <a:ext uri="{FF2B5EF4-FFF2-40B4-BE49-F238E27FC236}">
              <a16:creationId xmlns="" xmlns:a16="http://schemas.microsoft.com/office/drawing/2014/main" id="{00000000-0008-0000-0100-0000F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0" name="Picture 37">
          <a:extLst>
            <a:ext uri="{FF2B5EF4-FFF2-40B4-BE49-F238E27FC236}">
              <a16:creationId xmlns="" xmlns:a16="http://schemas.microsoft.com/office/drawing/2014/main" id="{00000000-0008-0000-0100-0000F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1" name="Picture 38">
          <a:extLst>
            <a:ext uri="{FF2B5EF4-FFF2-40B4-BE49-F238E27FC236}">
              <a16:creationId xmlns="" xmlns:a16="http://schemas.microsoft.com/office/drawing/2014/main" id="{00000000-0008-0000-0100-0000F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2" name="Picture 39">
          <a:extLst>
            <a:ext uri="{FF2B5EF4-FFF2-40B4-BE49-F238E27FC236}">
              <a16:creationId xmlns="" xmlns:a16="http://schemas.microsoft.com/office/drawing/2014/main" id="{00000000-0008-0000-0100-0000F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3" name="Picture 40">
          <a:extLst>
            <a:ext uri="{FF2B5EF4-FFF2-40B4-BE49-F238E27FC236}">
              <a16:creationId xmlns="" xmlns:a16="http://schemas.microsoft.com/office/drawing/2014/main" id="{00000000-0008-0000-0100-0000F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4" name="Picture 41">
          <a:extLst>
            <a:ext uri="{FF2B5EF4-FFF2-40B4-BE49-F238E27FC236}">
              <a16:creationId xmlns="" xmlns:a16="http://schemas.microsoft.com/office/drawing/2014/main" id="{00000000-0008-0000-0100-00000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5" name="Picture 42">
          <a:extLst>
            <a:ext uri="{FF2B5EF4-FFF2-40B4-BE49-F238E27FC236}">
              <a16:creationId xmlns="" xmlns:a16="http://schemas.microsoft.com/office/drawing/2014/main" id="{00000000-0008-0000-0100-00000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6" name="Picture 43">
          <a:extLst>
            <a:ext uri="{FF2B5EF4-FFF2-40B4-BE49-F238E27FC236}">
              <a16:creationId xmlns="" xmlns:a16="http://schemas.microsoft.com/office/drawing/2014/main" id="{00000000-0008-0000-0100-00000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7" name="Picture 44">
          <a:extLst>
            <a:ext uri="{FF2B5EF4-FFF2-40B4-BE49-F238E27FC236}">
              <a16:creationId xmlns="" xmlns:a16="http://schemas.microsoft.com/office/drawing/2014/main" id="{00000000-0008-0000-0100-00000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8" name="Picture 45">
          <a:extLst>
            <a:ext uri="{FF2B5EF4-FFF2-40B4-BE49-F238E27FC236}">
              <a16:creationId xmlns="" xmlns:a16="http://schemas.microsoft.com/office/drawing/2014/main" id="{00000000-0008-0000-0100-00000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09" name="Picture 46">
          <a:extLst>
            <a:ext uri="{FF2B5EF4-FFF2-40B4-BE49-F238E27FC236}">
              <a16:creationId xmlns="" xmlns:a16="http://schemas.microsoft.com/office/drawing/2014/main" id="{00000000-0008-0000-0100-00000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0" name="Picture 47">
          <a:extLst>
            <a:ext uri="{FF2B5EF4-FFF2-40B4-BE49-F238E27FC236}">
              <a16:creationId xmlns="" xmlns:a16="http://schemas.microsoft.com/office/drawing/2014/main" id="{00000000-0008-0000-0100-00000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1" name="Picture 48">
          <a:extLst>
            <a:ext uri="{FF2B5EF4-FFF2-40B4-BE49-F238E27FC236}">
              <a16:creationId xmlns="" xmlns:a16="http://schemas.microsoft.com/office/drawing/2014/main" id="{00000000-0008-0000-0100-00000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2" name="Picture 49">
          <a:extLst>
            <a:ext uri="{FF2B5EF4-FFF2-40B4-BE49-F238E27FC236}">
              <a16:creationId xmlns="" xmlns:a16="http://schemas.microsoft.com/office/drawing/2014/main" id="{00000000-0008-0000-0100-00000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3" name="Picture 50">
          <a:extLst>
            <a:ext uri="{FF2B5EF4-FFF2-40B4-BE49-F238E27FC236}">
              <a16:creationId xmlns="" xmlns:a16="http://schemas.microsoft.com/office/drawing/2014/main" id="{00000000-0008-0000-0100-00000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4" name="Picture 51">
          <a:extLst>
            <a:ext uri="{FF2B5EF4-FFF2-40B4-BE49-F238E27FC236}">
              <a16:creationId xmlns="" xmlns:a16="http://schemas.microsoft.com/office/drawing/2014/main" id="{00000000-0008-0000-0100-00000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5" name="Picture 52">
          <a:extLst>
            <a:ext uri="{FF2B5EF4-FFF2-40B4-BE49-F238E27FC236}">
              <a16:creationId xmlns="" xmlns:a16="http://schemas.microsoft.com/office/drawing/2014/main" id="{00000000-0008-0000-0100-00000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6" name="Picture 53">
          <a:extLst>
            <a:ext uri="{FF2B5EF4-FFF2-40B4-BE49-F238E27FC236}">
              <a16:creationId xmlns="" xmlns:a16="http://schemas.microsoft.com/office/drawing/2014/main" id="{00000000-0008-0000-0100-00000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7" name="Picture 54">
          <a:extLst>
            <a:ext uri="{FF2B5EF4-FFF2-40B4-BE49-F238E27FC236}">
              <a16:creationId xmlns="" xmlns:a16="http://schemas.microsoft.com/office/drawing/2014/main" id="{00000000-0008-0000-0100-00000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8" name="Picture 55">
          <a:extLst>
            <a:ext uri="{FF2B5EF4-FFF2-40B4-BE49-F238E27FC236}">
              <a16:creationId xmlns="" xmlns:a16="http://schemas.microsoft.com/office/drawing/2014/main" id="{00000000-0008-0000-0100-00000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19" name="Picture 56">
          <a:extLst>
            <a:ext uri="{FF2B5EF4-FFF2-40B4-BE49-F238E27FC236}">
              <a16:creationId xmlns="" xmlns:a16="http://schemas.microsoft.com/office/drawing/2014/main" id="{00000000-0008-0000-0100-00000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0" name="Picture 57">
          <a:extLst>
            <a:ext uri="{FF2B5EF4-FFF2-40B4-BE49-F238E27FC236}">
              <a16:creationId xmlns="" xmlns:a16="http://schemas.microsoft.com/office/drawing/2014/main" id="{00000000-0008-0000-0100-00001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1" name="Picture 58">
          <a:extLst>
            <a:ext uri="{FF2B5EF4-FFF2-40B4-BE49-F238E27FC236}">
              <a16:creationId xmlns="" xmlns:a16="http://schemas.microsoft.com/office/drawing/2014/main" id="{00000000-0008-0000-0100-00001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2" name="Picture 59">
          <a:extLst>
            <a:ext uri="{FF2B5EF4-FFF2-40B4-BE49-F238E27FC236}">
              <a16:creationId xmlns="" xmlns:a16="http://schemas.microsoft.com/office/drawing/2014/main" id="{00000000-0008-0000-0100-00001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3" name="Picture 60">
          <a:extLst>
            <a:ext uri="{FF2B5EF4-FFF2-40B4-BE49-F238E27FC236}">
              <a16:creationId xmlns="" xmlns:a16="http://schemas.microsoft.com/office/drawing/2014/main" id="{00000000-0008-0000-0100-00001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4" name="Picture 61">
          <a:extLst>
            <a:ext uri="{FF2B5EF4-FFF2-40B4-BE49-F238E27FC236}">
              <a16:creationId xmlns="" xmlns:a16="http://schemas.microsoft.com/office/drawing/2014/main" id="{00000000-0008-0000-0100-00001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5" name="Picture 62">
          <a:extLst>
            <a:ext uri="{FF2B5EF4-FFF2-40B4-BE49-F238E27FC236}">
              <a16:creationId xmlns="" xmlns:a16="http://schemas.microsoft.com/office/drawing/2014/main" id="{00000000-0008-0000-0100-00001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6" name="Picture 63">
          <a:extLst>
            <a:ext uri="{FF2B5EF4-FFF2-40B4-BE49-F238E27FC236}">
              <a16:creationId xmlns="" xmlns:a16="http://schemas.microsoft.com/office/drawing/2014/main" id="{00000000-0008-0000-0100-00001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7" name="Picture 64">
          <a:extLst>
            <a:ext uri="{FF2B5EF4-FFF2-40B4-BE49-F238E27FC236}">
              <a16:creationId xmlns="" xmlns:a16="http://schemas.microsoft.com/office/drawing/2014/main" id="{00000000-0008-0000-0100-00001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8" name="Picture 65">
          <a:extLst>
            <a:ext uri="{FF2B5EF4-FFF2-40B4-BE49-F238E27FC236}">
              <a16:creationId xmlns="" xmlns:a16="http://schemas.microsoft.com/office/drawing/2014/main" id="{00000000-0008-0000-0100-00001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29" name="Picture 66">
          <a:extLst>
            <a:ext uri="{FF2B5EF4-FFF2-40B4-BE49-F238E27FC236}">
              <a16:creationId xmlns="" xmlns:a16="http://schemas.microsoft.com/office/drawing/2014/main" id="{00000000-0008-0000-0100-00001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0" name="Picture 67">
          <a:extLst>
            <a:ext uri="{FF2B5EF4-FFF2-40B4-BE49-F238E27FC236}">
              <a16:creationId xmlns="" xmlns:a16="http://schemas.microsoft.com/office/drawing/2014/main" id="{00000000-0008-0000-0100-00001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1" name="Picture 68">
          <a:extLst>
            <a:ext uri="{FF2B5EF4-FFF2-40B4-BE49-F238E27FC236}">
              <a16:creationId xmlns="" xmlns:a16="http://schemas.microsoft.com/office/drawing/2014/main" id="{00000000-0008-0000-0100-00001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2" name="Picture 69">
          <a:extLst>
            <a:ext uri="{FF2B5EF4-FFF2-40B4-BE49-F238E27FC236}">
              <a16:creationId xmlns="" xmlns:a16="http://schemas.microsoft.com/office/drawing/2014/main" id="{00000000-0008-0000-0100-00001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3" name="Picture 70">
          <a:extLst>
            <a:ext uri="{FF2B5EF4-FFF2-40B4-BE49-F238E27FC236}">
              <a16:creationId xmlns="" xmlns:a16="http://schemas.microsoft.com/office/drawing/2014/main" id="{00000000-0008-0000-0100-00001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4" name="Picture 71">
          <a:extLst>
            <a:ext uri="{FF2B5EF4-FFF2-40B4-BE49-F238E27FC236}">
              <a16:creationId xmlns="" xmlns:a16="http://schemas.microsoft.com/office/drawing/2014/main" id="{00000000-0008-0000-0100-00001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5" name="Picture 72">
          <a:extLst>
            <a:ext uri="{FF2B5EF4-FFF2-40B4-BE49-F238E27FC236}">
              <a16:creationId xmlns="" xmlns:a16="http://schemas.microsoft.com/office/drawing/2014/main" id="{00000000-0008-0000-0100-00001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6" name="Picture 73">
          <a:extLst>
            <a:ext uri="{FF2B5EF4-FFF2-40B4-BE49-F238E27FC236}">
              <a16:creationId xmlns="" xmlns:a16="http://schemas.microsoft.com/office/drawing/2014/main" id="{00000000-0008-0000-0100-00002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7" name="Picture 74">
          <a:extLst>
            <a:ext uri="{FF2B5EF4-FFF2-40B4-BE49-F238E27FC236}">
              <a16:creationId xmlns="" xmlns:a16="http://schemas.microsoft.com/office/drawing/2014/main" id="{00000000-0008-0000-0100-00002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8" name="Picture 75">
          <a:extLst>
            <a:ext uri="{FF2B5EF4-FFF2-40B4-BE49-F238E27FC236}">
              <a16:creationId xmlns="" xmlns:a16="http://schemas.microsoft.com/office/drawing/2014/main" id="{00000000-0008-0000-0100-00002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39" name="Picture 76">
          <a:extLst>
            <a:ext uri="{FF2B5EF4-FFF2-40B4-BE49-F238E27FC236}">
              <a16:creationId xmlns="" xmlns:a16="http://schemas.microsoft.com/office/drawing/2014/main" id="{00000000-0008-0000-0100-00002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0" name="Picture 77">
          <a:extLst>
            <a:ext uri="{FF2B5EF4-FFF2-40B4-BE49-F238E27FC236}">
              <a16:creationId xmlns="" xmlns:a16="http://schemas.microsoft.com/office/drawing/2014/main" id="{00000000-0008-0000-0100-00002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1" name="Picture 78">
          <a:extLst>
            <a:ext uri="{FF2B5EF4-FFF2-40B4-BE49-F238E27FC236}">
              <a16:creationId xmlns="" xmlns:a16="http://schemas.microsoft.com/office/drawing/2014/main" id="{00000000-0008-0000-0100-00002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2" name="Picture 79">
          <a:extLst>
            <a:ext uri="{FF2B5EF4-FFF2-40B4-BE49-F238E27FC236}">
              <a16:creationId xmlns="" xmlns:a16="http://schemas.microsoft.com/office/drawing/2014/main" id="{00000000-0008-0000-0100-00002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3" name="Picture 80">
          <a:extLst>
            <a:ext uri="{FF2B5EF4-FFF2-40B4-BE49-F238E27FC236}">
              <a16:creationId xmlns="" xmlns:a16="http://schemas.microsoft.com/office/drawing/2014/main" id="{00000000-0008-0000-0100-00002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4" name="Picture 81">
          <a:extLst>
            <a:ext uri="{FF2B5EF4-FFF2-40B4-BE49-F238E27FC236}">
              <a16:creationId xmlns="" xmlns:a16="http://schemas.microsoft.com/office/drawing/2014/main" id="{00000000-0008-0000-0100-00002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5" name="Picture 82">
          <a:extLst>
            <a:ext uri="{FF2B5EF4-FFF2-40B4-BE49-F238E27FC236}">
              <a16:creationId xmlns="" xmlns:a16="http://schemas.microsoft.com/office/drawing/2014/main" id="{00000000-0008-0000-0100-00002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6" name="Picture 83">
          <a:extLst>
            <a:ext uri="{FF2B5EF4-FFF2-40B4-BE49-F238E27FC236}">
              <a16:creationId xmlns="" xmlns:a16="http://schemas.microsoft.com/office/drawing/2014/main" id="{00000000-0008-0000-0100-00002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7" name="Picture 84">
          <a:extLst>
            <a:ext uri="{FF2B5EF4-FFF2-40B4-BE49-F238E27FC236}">
              <a16:creationId xmlns="" xmlns:a16="http://schemas.microsoft.com/office/drawing/2014/main" id="{00000000-0008-0000-0100-00002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8" name="Picture 85">
          <a:extLst>
            <a:ext uri="{FF2B5EF4-FFF2-40B4-BE49-F238E27FC236}">
              <a16:creationId xmlns="" xmlns:a16="http://schemas.microsoft.com/office/drawing/2014/main" id="{00000000-0008-0000-0100-00002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45720</xdr:rowOff>
    </xdr:to>
    <xdr:pic>
      <xdr:nvPicPr>
        <xdr:cNvPr id="249" name="Picture 86">
          <a:extLst>
            <a:ext uri="{FF2B5EF4-FFF2-40B4-BE49-F238E27FC236}">
              <a16:creationId xmlns="" xmlns:a16="http://schemas.microsoft.com/office/drawing/2014/main" id="{00000000-0008-0000-0100-00002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83105000"/>
          <a:ext cx="60960" cy="45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0" name="Picture 8">
          <a:extLst>
            <a:ext uri="{FF2B5EF4-FFF2-40B4-BE49-F238E27FC236}">
              <a16:creationId xmlns="" xmlns:a16="http://schemas.microsoft.com/office/drawing/2014/main" id="{00000000-0008-0000-0100-00002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1" name="Picture 9">
          <a:extLst>
            <a:ext uri="{FF2B5EF4-FFF2-40B4-BE49-F238E27FC236}">
              <a16:creationId xmlns="" xmlns:a16="http://schemas.microsoft.com/office/drawing/2014/main" id="{00000000-0008-0000-0100-00002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2" name="Picture 10">
          <a:extLst>
            <a:ext uri="{FF2B5EF4-FFF2-40B4-BE49-F238E27FC236}">
              <a16:creationId xmlns="" xmlns:a16="http://schemas.microsoft.com/office/drawing/2014/main" id="{00000000-0008-0000-0100-00003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3" name="Picture 11">
          <a:extLst>
            <a:ext uri="{FF2B5EF4-FFF2-40B4-BE49-F238E27FC236}">
              <a16:creationId xmlns="" xmlns:a16="http://schemas.microsoft.com/office/drawing/2014/main" id="{00000000-0008-0000-0100-00003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4" name="Picture 12">
          <a:extLst>
            <a:ext uri="{FF2B5EF4-FFF2-40B4-BE49-F238E27FC236}">
              <a16:creationId xmlns="" xmlns:a16="http://schemas.microsoft.com/office/drawing/2014/main" id="{00000000-0008-0000-0100-00003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5" name="Picture 13">
          <a:extLst>
            <a:ext uri="{FF2B5EF4-FFF2-40B4-BE49-F238E27FC236}">
              <a16:creationId xmlns="" xmlns:a16="http://schemas.microsoft.com/office/drawing/2014/main" id="{00000000-0008-0000-0100-00003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6" name="Picture 14">
          <a:extLst>
            <a:ext uri="{FF2B5EF4-FFF2-40B4-BE49-F238E27FC236}">
              <a16:creationId xmlns="" xmlns:a16="http://schemas.microsoft.com/office/drawing/2014/main" id="{00000000-0008-0000-0100-00003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7" name="Picture 15">
          <a:extLst>
            <a:ext uri="{FF2B5EF4-FFF2-40B4-BE49-F238E27FC236}">
              <a16:creationId xmlns="" xmlns:a16="http://schemas.microsoft.com/office/drawing/2014/main" id="{00000000-0008-0000-0100-00003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8" name="Picture 16">
          <a:extLst>
            <a:ext uri="{FF2B5EF4-FFF2-40B4-BE49-F238E27FC236}">
              <a16:creationId xmlns="" xmlns:a16="http://schemas.microsoft.com/office/drawing/2014/main" id="{00000000-0008-0000-0100-00003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59" name="Picture 17">
          <a:extLst>
            <a:ext uri="{FF2B5EF4-FFF2-40B4-BE49-F238E27FC236}">
              <a16:creationId xmlns="" xmlns:a16="http://schemas.microsoft.com/office/drawing/2014/main" id="{00000000-0008-0000-0100-00003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0" name="Picture 18">
          <a:extLst>
            <a:ext uri="{FF2B5EF4-FFF2-40B4-BE49-F238E27FC236}">
              <a16:creationId xmlns="" xmlns:a16="http://schemas.microsoft.com/office/drawing/2014/main" id="{00000000-0008-0000-0100-00003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1" name="Picture 19">
          <a:extLst>
            <a:ext uri="{FF2B5EF4-FFF2-40B4-BE49-F238E27FC236}">
              <a16:creationId xmlns="" xmlns:a16="http://schemas.microsoft.com/office/drawing/2014/main" id="{00000000-0008-0000-0100-00003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2" name="Picture 20">
          <a:extLst>
            <a:ext uri="{FF2B5EF4-FFF2-40B4-BE49-F238E27FC236}">
              <a16:creationId xmlns="" xmlns:a16="http://schemas.microsoft.com/office/drawing/2014/main" id="{00000000-0008-0000-0100-00003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3" name="Picture 21">
          <a:extLst>
            <a:ext uri="{FF2B5EF4-FFF2-40B4-BE49-F238E27FC236}">
              <a16:creationId xmlns="" xmlns:a16="http://schemas.microsoft.com/office/drawing/2014/main" id="{00000000-0008-0000-0100-00003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4" name="Picture 22">
          <a:extLst>
            <a:ext uri="{FF2B5EF4-FFF2-40B4-BE49-F238E27FC236}">
              <a16:creationId xmlns="" xmlns:a16="http://schemas.microsoft.com/office/drawing/2014/main" id="{00000000-0008-0000-0100-00003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5" name="Picture 23">
          <a:extLst>
            <a:ext uri="{FF2B5EF4-FFF2-40B4-BE49-F238E27FC236}">
              <a16:creationId xmlns="" xmlns:a16="http://schemas.microsoft.com/office/drawing/2014/main" id="{00000000-0008-0000-0100-00003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6" name="Picture 24">
          <a:extLst>
            <a:ext uri="{FF2B5EF4-FFF2-40B4-BE49-F238E27FC236}">
              <a16:creationId xmlns="" xmlns:a16="http://schemas.microsoft.com/office/drawing/2014/main" id="{00000000-0008-0000-0100-00003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7" name="Picture 25">
          <a:extLst>
            <a:ext uri="{FF2B5EF4-FFF2-40B4-BE49-F238E27FC236}">
              <a16:creationId xmlns="" xmlns:a16="http://schemas.microsoft.com/office/drawing/2014/main" id="{00000000-0008-0000-0100-00003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8" name="Picture 26">
          <a:extLst>
            <a:ext uri="{FF2B5EF4-FFF2-40B4-BE49-F238E27FC236}">
              <a16:creationId xmlns="" xmlns:a16="http://schemas.microsoft.com/office/drawing/2014/main" id="{00000000-0008-0000-0100-00004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69" name="Picture 27">
          <a:extLst>
            <a:ext uri="{FF2B5EF4-FFF2-40B4-BE49-F238E27FC236}">
              <a16:creationId xmlns="" xmlns:a16="http://schemas.microsoft.com/office/drawing/2014/main" id="{00000000-0008-0000-0100-00004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0" name="Picture 28">
          <a:extLst>
            <a:ext uri="{FF2B5EF4-FFF2-40B4-BE49-F238E27FC236}">
              <a16:creationId xmlns="" xmlns:a16="http://schemas.microsoft.com/office/drawing/2014/main" id="{00000000-0008-0000-0100-00004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1" name="Picture 29">
          <a:extLst>
            <a:ext uri="{FF2B5EF4-FFF2-40B4-BE49-F238E27FC236}">
              <a16:creationId xmlns="" xmlns:a16="http://schemas.microsoft.com/office/drawing/2014/main" id="{00000000-0008-0000-0100-00004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2" name="Picture 30">
          <a:extLst>
            <a:ext uri="{FF2B5EF4-FFF2-40B4-BE49-F238E27FC236}">
              <a16:creationId xmlns="" xmlns:a16="http://schemas.microsoft.com/office/drawing/2014/main" id="{00000000-0008-0000-0100-00004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3" name="Picture 31">
          <a:extLst>
            <a:ext uri="{FF2B5EF4-FFF2-40B4-BE49-F238E27FC236}">
              <a16:creationId xmlns="" xmlns:a16="http://schemas.microsoft.com/office/drawing/2014/main" id="{00000000-0008-0000-0100-00004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4" name="Picture 32">
          <a:extLst>
            <a:ext uri="{FF2B5EF4-FFF2-40B4-BE49-F238E27FC236}">
              <a16:creationId xmlns="" xmlns:a16="http://schemas.microsoft.com/office/drawing/2014/main" id="{00000000-0008-0000-0100-00004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5" name="Picture 33">
          <a:extLst>
            <a:ext uri="{FF2B5EF4-FFF2-40B4-BE49-F238E27FC236}">
              <a16:creationId xmlns="" xmlns:a16="http://schemas.microsoft.com/office/drawing/2014/main" id="{00000000-0008-0000-0100-00004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6" name="Picture 34">
          <a:extLst>
            <a:ext uri="{FF2B5EF4-FFF2-40B4-BE49-F238E27FC236}">
              <a16:creationId xmlns="" xmlns:a16="http://schemas.microsoft.com/office/drawing/2014/main" id="{00000000-0008-0000-0100-00004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7" name="Picture 35">
          <a:extLst>
            <a:ext uri="{FF2B5EF4-FFF2-40B4-BE49-F238E27FC236}">
              <a16:creationId xmlns="" xmlns:a16="http://schemas.microsoft.com/office/drawing/2014/main" id="{00000000-0008-0000-0100-00004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8" name="Picture 36">
          <a:extLst>
            <a:ext uri="{FF2B5EF4-FFF2-40B4-BE49-F238E27FC236}">
              <a16:creationId xmlns="" xmlns:a16="http://schemas.microsoft.com/office/drawing/2014/main" id="{00000000-0008-0000-0100-00004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79" name="Picture 37">
          <a:extLst>
            <a:ext uri="{FF2B5EF4-FFF2-40B4-BE49-F238E27FC236}">
              <a16:creationId xmlns="" xmlns:a16="http://schemas.microsoft.com/office/drawing/2014/main" id="{00000000-0008-0000-0100-00004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0" name="Picture 38">
          <a:extLst>
            <a:ext uri="{FF2B5EF4-FFF2-40B4-BE49-F238E27FC236}">
              <a16:creationId xmlns="" xmlns:a16="http://schemas.microsoft.com/office/drawing/2014/main" id="{00000000-0008-0000-0100-00004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1" name="Picture 39">
          <a:extLst>
            <a:ext uri="{FF2B5EF4-FFF2-40B4-BE49-F238E27FC236}">
              <a16:creationId xmlns="" xmlns:a16="http://schemas.microsoft.com/office/drawing/2014/main" id="{00000000-0008-0000-0100-00004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2" name="Picture 40">
          <a:extLst>
            <a:ext uri="{FF2B5EF4-FFF2-40B4-BE49-F238E27FC236}">
              <a16:creationId xmlns="" xmlns:a16="http://schemas.microsoft.com/office/drawing/2014/main" id="{00000000-0008-0000-0100-00004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3" name="Picture 41">
          <a:extLst>
            <a:ext uri="{FF2B5EF4-FFF2-40B4-BE49-F238E27FC236}">
              <a16:creationId xmlns="" xmlns:a16="http://schemas.microsoft.com/office/drawing/2014/main" id="{00000000-0008-0000-0100-00004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4" name="Picture 42">
          <a:extLst>
            <a:ext uri="{FF2B5EF4-FFF2-40B4-BE49-F238E27FC236}">
              <a16:creationId xmlns="" xmlns:a16="http://schemas.microsoft.com/office/drawing/2014/main" id="{00000000-0008-0000-0100-00005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5" name="Picture 43">
          <a:extLst>
            <a:ext uri="{FF2B5EF4-FFF2-40B4-BE49-F238E27FC236}">
              <a16:creationId xmlns="" xmlns:a16="http://schemas.microsoft.com/office/drawing/2014/main" id="{00000000-0008-0000-0100-00005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6" name="Picture 44">
          <a:extLst>
            <a:ext uri="{FF2B5EF4-FFF2-40B4-BE49-F238E27FC236}">
              <a16:creationId xmlns="" xmlns:a16="http://schemas.microsoft.com/office/drawing/2014/main" id="{00000000-0008-0000-0100-00005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7" name="Picture 45">
          <a:extLst>
            <a:ext uri="{FF2B5EF4-FFF2-40B4-BE49-F238E27FC236}">
              <a16:creationId xmlns="" xmlns:a16="http://schemas.microsoft.com/office/drawing/2014/main" id="{00000000-0008-0000-0100-00005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8" name="Picture 46">
          <a:extLst>
            <a:ext uri="{FF2B5EF4-FFF2-40B4-BE49-F238E27FC236}">
              <a16:creationId xmlns="" xmlns:a16="http://schemas.microsoft.com/office/drawing/2014/main" id="{00000000-0008-0000-0100-00005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89" name="Picture 47">
          <a:extLst>
            <a:ext uri="{FF2B5EF4-FFF2-40B4-BE49-F238E27FC236}">
              <a16:creationId xmlns="" xmlns:a16="http://schemas.microsoft.com/office/drawing/2014/main" id="{00000000-0008-0000-0100-00005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0" name="Picture 48">
          <a:extLst>
            <a:ext uri="{FF2B5EF4-FFF2-40B4-BE49-F238E27FC236}">
              <a16:creationId xmlns="" xmlns:a16="http://schemas.microsoft.com/office/drawing/2014/main" id="{00000000-0008-0000-0100-00005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1" name="Picture 49">
          <a:extLst>
            <a:ext uri="{FF2B5EF4-FFF2-40B4-BE49-F238E27FC236}">
              <a16:creationId xmlns="" xmlns:a16="http://schemas.microsoft.com/office/drawing/2014/main" id="{00000000-0008-0000-0100-00005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2" name="Picture 50">
          <a:extLst>
            <a:ext uri="{FF2B5EF4-FFF2-40B4-BE49-F238E27FC236}">
              <a16:creationId xmlns="" xmlns:a16="http://schemas.microsoft.com/office/drawing/2014/main" id="{00000000-0008-0000-0100-00005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3" name="Picture 51">
          <a:extLst>
            <a:ext uri="{FF2B5EF4-FFF2-40B4-BE49-F238E27FC236}">
              <a16:creationId xmlns="" xmlns:a16="http://schemas.microsoft.com/office/drawing/2014/main" id="{00000000-0008-0000-0100-00005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4" name="Picture 52">
          <a:extLst>
            <a:ext uri="{FF2B5EF4-FFF2-40B4-BE49-F238E27FC236}">
              <a16:creationId xmlns="" xmlns:a16="http://schemas.microsoft.com/office/drawing/2014/main" id="{00000000-0008-0000-0100-00005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5" name="Picture 53">
          <a:extLst>
            <a:ext uri="{FF2B5EF4-FFF2-40B4-BE49-F238E27FC236}">
              <a16:creationId xmlns="" xmlns:a16="http://schemas.microsoft.com/office/drawing/2014/main" id="{00000000-0008-0000-0100-00005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6" name="Picture 54">
          <a:extLst>
            <a:ext uri="{FF2B5EF4-FFF2-40B4-BE49-F238E27FC236}">
              <a16:creationId xmlns="" xmlns:a16="http://schemas.microsoft.com/office/drawing/2014/main" id="{00000000-0008-0000-0100-00005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7" name="Picture 55">
          <a:extLst>
            <a:ext uri="{FF2B5EF4-FFF2-40B4-BE49-F238E27FC236}">
              <a16:creationId xmlns="" xmlns:a16="http://schemas.microsoft.com/office/drawing/2014/main" id="{00000000-0008-0000-0100-00005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8" name="Picture 56">
          <a:extLst>
            <a:ext uri="{FF2B5EF4-FFF2-40B4-BE49-F238E27FC236}">
              <a16:creationId xmlns="" xmlns:a16="http://schemas.microsoft.com/office/drawing/2014/main" id="{00000000-0008-0000-0100-00005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299" name="Picture 57">
          <a:extLst>
            <a:ext uri="{FF2B5EF4-FFF2-40B4-BE49-F238E27FC236}">
              <a16:creationId xmlns="" xmlns:a16="http://schemas.microsoft.com/office/drawing/2014/main" id="{00000000-0008-0000-0100-00005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0" name="Picture 58">
          <a:extLst>
            <a:ext uri="{FF2B5EF4-FFF2-40B4-BE49-F238E27FC236}">
              <a16:creationId xmlns="" xmlns:a16="http://schemas.microsoft.com/office/drawing/2014/main" id="{00000000-0008-0000-0100-00006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1" name="Picture 59">
          <a:extLst>
            <a:ext uri="{FF2B5EF4-FFF2-40B4-BE49-F238E27FC236}">
              <a16:creationId xmlns="" xmlns:a16="http://schemas.microsoft.com/office/drawing/2014/main" id="{00000000-0008-0000-0100-00006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2" name="Picture 60">
          <a:extLst>
            <a:ext uri="{FF2B5EF4-FFF2-40B4-BE49-F238E27FC236}">
              <a16:creationId xmlns="" xmlns:a16="http://schemas.microsoft.com/office/drawing/2014/main" id="{00000000-0008-0000-0100-00006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3" name="Picture 61">
          <a:extLst>
            <a:ext uri="{FF2B5EF4-FFF2-40B4-BE49-F238E27FC236}">
              <a16:creationId xmlns="" xmlns:a16="http://schemas.microsoft.com/office/drawing/2014/main" id="{00000000-0008-0000-0100-00006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4" name="Picture 62">
          <a:extLst>
            <a:ext uri="{FF2B5EF4-FFF2-40B4-BE49-F238E27FC236}">
              <a16:creationId xmlns="" xmlns:a16="http://schemas.microsoft.com/office/drawing/2014/main" id="{00000000-0008-0000-0100-00006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5" name="Picture 63">
          <a:extLst>
            <a:ext uri="{FF2B5EF4-FFF2-40B4-BE49-F238E27FC236}">
              <a16:creationId xmlns="" xmlns:a16="http://schemas.microsoft.com/office/drawing/2014/main" id="{00000000-0008-0000-0100-00006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6" name="Picture 64">
          <a:extLst>
            <a:ext uri="{FF2B5EF4-FFF2-40B4-BE49-F238E27FC236}">
              <a16:creationId xmlns="" xmlns:a16="http://schemas.microsoft.com/office/drawing/2014/main" id="{00000000-0008-0000-0100-00006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7" name="Picture 65">
          <a:extLst>
            <a:ext uri="{FF2B5EF4-FFF2-40B4-BE49-F238E27FC236}">
              <a16:creationId xmlns="" xmlns:a16="http://schemas.microsoft.com/office/drawing/2014/main" id="{00000000-0008-0000-0100-00006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8" name="Picture 66">
          <a:extLst>
            <a:ext uri="{FF2B5EF4-FFF2-40B4-BE49-F238E27FC236}">
              <a16:creationId xmlns="" xmlns:a16="http://schemas.microsoft.com/office/drawing/2014/main" id="{00000000-0008-0000-0100-00006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09" name="Picture 67">
          <a:extLst>
            <a:ext uri="{FF2B5EF4-FFF2-40B4-BE49-F238E27FC236}">
              <a16:creationId xmlns="" xmlns:a16="http://schemas.microsoft.com/office/drawing/2014/main" id="{00000000-0008-0000-0100-00006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0" name="Picture 68">
          <a:extLst>
            <a:ext uri="{FF2B5EF4-FFF2-40B4-BE49-F238E27FC236}">
              <a16:creationId xmlns="" xmlns:a16="http://schemas.microsoft.com/office/drawing/2014/main" id="{00000000-0008-0000-0100-00006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1" name="Picture 69">
          <a:extLst>
            <a:ext uri="{FF2B5EF4-FFF2-40B4-BE49-F238E27FC236}">
              <a16:creationId xmlns="" xmlns:a16="http://schemas.microsoft.com/office/drawing/2014/main" id="{00000000-0008-0000-0100-00006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2" name="Picture 70">
          <a:extLst>
            <a:ext uri="{FF2B5EF4-FFF2-40B4-BE49-F238E27FC236}">
              <a16:creationId xmlns="" xmlns:a16="http://schemas.microsoft.com/office/drawing/2014/main" id="{00000000-0008-0000-0100-00006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3" name="Picture 71">
          <a:extLst>
            <a:ext uri="{FF2B5EF4-FFF2-40B4-BE49-F238E27FC236}">
              <a16:creationId xmlns="" xmlns:a16="http://schemas.microsoft.com/office/drawing/2014/main" id="{00000000-0008-0000-0100-00006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4" name="Picture 72">
          <a:extLst>
            <a:ext uri="{FF2B5EF4-FFF2-40B4-BE49-F238E27FC236}">
              <a16:creationId xmlns="" xmlns:a16="http://schemas.microsoft.com/office/drawing/2014/main" id="{00000000-0008-0000-0100-00006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5" name="Picture 73">
          <a:extLst>
            <a:ext uri="{FF2B5EF4-FFF2-40B4-BE49-F238E27FC236}">
              <a16:creationId xmlns="" xmlns:a16="http://schemas.microsoft.com/office/drawing/2014/main" id="{00000000-0008-0000-0100-00006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6" name="Picture 74">
          <a:extLst>
            <a:ext uri="{FF2B5EF4-FFF2-40B4-BE49-F238E27FC236}">
              <a16:creationId xmlns="" xmlns:a16="http://schemas.microsoft.com/office/drawing/2014/main" id="{00000000-0008-0000-0100-00007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7" name="Picture 75">
          <a:extLst>
            <a:ext uri="{FF2B5EF4-FFF2-40B4-BE49-F238E27FC236}">
              <a16:creationId xmlns="" xmlns:a16="http://schemas.microsoft.com/office/drawing/2014/main" id="{00000000-0008-0000-0100-00007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8" name="Picture 76">
          <a:extLst>
            <a:ext uri="{FF2B5EF4-FFF2-40B4-BE49-F238E27FC236}">
              <a16:creationId xmlns="" xmlns:a16="http://schemas.microsoft.com/office/drawing/2014/main" id="{00000000-0008-0000-0100-00007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19" name="Picture 77">
          <a:extLst>
            <a:ext uri="{FF2B5EF4-FFF2-40B4-BE49-F238E27FC236}">
              <a16:creationId xmlns="" xmlns:a16="http://schemas.microsoft.com/office/drawing/2014/main" id="{00000000-0008-0000-0100-00007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0" name="Picture 78">
          <a:extLst>
            <a:ext uri="{FF2B5EF4-FFF2-40B4-BE49-F238E27FC236}">
              <a16:creationId xmlns="" xmlns:a16="http://schemas.microsoft.com/office/drawing/2014/main" id="{00000000-0008-0000-0100-00007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1" name="Picture 79">
          <a:extLst>
            <a:ext uri="{FF2B5EF4-FFF2-40B4-BE49-F238E27FC236}">
              <a16:creationId xmlns="" xmlns:a16="http://schemas.microsoft.com/office/drawing/2014/main" id="{00000000-0008-0000-0100-00007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2" name="Picture 80">
          <a:extLst>
            <a:ext uri="{FF2B5EF4-FFF2-40B4-BE49-F238E27FC236}">
              <a16:creationId xmlns="" xmlns:a16="http://schemas.microsoft.com/office/drawing/2014/main" id="{00000000-0008-0000-0100-00007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3" name="Picture 81">
          <a:extLst>
            <a:ext uri="{FF2B5EF4-FFF2-40B4-BE49-F238E27FC236}">
              <a16:creationId xmlns="" xmlns:a16="http://schemas.microsoft.com/office/drawing/2014/main" id="{00000000-0008-0000-0100-00007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4" name="Picture 82">
          <a:extLst>
            <a:ext uri="{FF2B5EF4-FFF2-40B4-BE49-F238E27FC236}">
              <a16:creationId xmlns="" xmlns:a16="http://schemas.microsoft.com/office/drawing/2014/main" id="{00000000-0008-0000-0100-00007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5" name="Picture 83">
          <a:extLst>
            <a:ext uri="{FF2B5EF4-FFF2-40B4-BE49-F238E27FC236}">
              <a16:creationId xmlns="" xmlns:a16="http://schemas.microsoft.com/office/drawing/2014/main" id="{00000000-0008-0000-0100-00007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6" name="Picture 84">
          <a:extLst>
            <a:ext uri="{FF2B5EF4-FFF2-40B4-BE49-F238E27FC236}">
              <a16:creationId xmlns="" xmlns:a16="http://schemas.microsoft.com/office/drawing/2014/main" id="{00000000-0008-0000-0100-00007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7" name="Picture 85">
          <a:extLst>
            <a:ext uri="{FF2B5EF4-FFF2-40B4-BE49-F238E27FC236}">
              <a16:creationId xmlns="" xmlns:a16="http://schemas.microsoft.com/office/drawing/2014/main" id="{00000000-0008-0000-0100-00007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3788</xdr:row>
      <xdr:rowOff>0</xdr:rowOff>
    </xdr:from>
    <xdr:to>
      <xdr:col>0</xdr:col>
      <xdr:colOff>60960</xdr:colOff>
      <xdr:row>3788</xdr:row>
      <xdr:rowOff>91440</xdr:rowOff>
    </xdr:to>
    <xdr:pic>
      <xdr:nvPicPr>
        <xdr:cNvPr id="328" name="Picture 86">
          <a:extLst>
            <a:ext uri="{FF2B5EF4-FFF2-40B4-BE49-F238E27FC236}">
              <a16:creationId xmlns="" xmlns:a16="http://schemas.microsoft.com/office/drawing/2014/main" id="{00000000-0008-0000-0100-00007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" y="1954187100"/>
          <a:ext cx="60960" cy="91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29" name="Picture 8">
          <a:extLst>
            <a:ext uri="{FF2B5EF4-FFF2-40B4-BE49-F238E27FC236}">
              <a16:creationId xmlns="" xmlns:a16="http://schemas.microsoft.com/office/drawing/2014/main" id="{00000000-0008-0000-0100-00007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0" name="Picture 9">
          <a:extLst>
            <a:ext uri="{FF2B5EF4-FFF2-40B4-BE49-F238E27FC236}">
              <a16:creationId xmlns="" xmlns:a16="http://schemas.microsoft.com/office/drawing/2014/main" id="{00000000-0008-0000-0100-00007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1" name="Picture 8">
          <a:extLst>
            <a:ext uri="{FF2B5EF4-FFF2-40B4-BE49-F238E27FC236}">
              <a16:creationId xmlns="" xmlns:a16="http://schemas.microsoft.com/office/drawing/2014/main" id="{00000000-0008-0000-0100-00008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2" name="Picture 9">
          <a:extLst>
            <a:ext uri="{FF2B5EF4-FFF2-40B4-BE49-F238E27FC236}">
              <a16:creationId xmlns="" xmlns:a16="http://schemas.microsoft.com/office/drawing/2014/main" id="{00000000-0008-0000-0100-00008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3" name="Picture 10">
          <a:extLst>
            <a:ext uri="{FF2B5EF4-FFF2-40B4-BE49-F238E27FC236}">
              <a16:creationId xmlns="" xmlns:a16="http://schemas.microsoft.com/office/drawing/2014/main" id="{00000000-0008-0000-0100-00008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4" name="Picture 11">
          <a:extLst>
            <a:ext uri="{FF2B5EF4-FFF2-40B4-BE49-F238E27FC236}">
              <a16:creationId xmlns="" xmlns:a16="http://schemas.microsoft.com/office/drawing/2014/main" id="{00000000-0008-0000-0100-00008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5" name="Picture 12">
          <a:extLst>
            <a:ext uri="{FF2B5EF4-FFF2-40B4-BE49-F238E27FC236}">
              <a16:creationId xmlns="" xmlns:a16="http://schemas.microsoft.com/office/drawing/2014/main" id="{00000000-0008-0000-0100-00008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6" name="Picture 13">
          <a:extLst>
            <a:ext uri="{FF2B5EF4-FFF2-40B4-BE49-F238E27FC236}">
              <a16:creationId xmlns="" xmlns:a16="http://schemas.microsoft.com/office/drawing/2014/main" id="{00000000-0008-0000-0100-00008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7" name="Picture 14">
          <a:extLst>
            <a:ext uri="{FF2B5EF4-FFF2-40B4-BE49-F238E27FC236}">
              <a16:creationId xmlns="" xmlns:a16="http://schemas.microsoft.com/office/drawing/2014/main" id="{00000000-0008-0000-0100-00008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8" name="Picture 15">
          <a:extLst>
            <a:ext uri="{FF2B5EF4-FFF2-40B4-BE49-F238E27FC236}">
              <a16:creationId xmlns="" xmlns:a16="http://schemas.microsoft.com/office/drawing/2014/main" id="{00000000-0008-0000-0100-00008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39" name="Picture 16">
          <a:extLst>
            <a:ext uri="{FF2B5EF4-FFF2-40B4-BE49-F238E27FC236}">
              <a16:creationId xmlns="" xmlns:a16="http://schemas.microsoft.com/office/drawing/2014/main" id="{00000000-0008-0000-0100-00008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0" name="Picture 17">
          <a:extLst>
            <a:ext uri="{FF2B5EF4-FFF2-40B4-BE49-F238E27FC236}">
              <a16:creationId xmlns="" xmlns:a16="http://schemas.microsoft.com/office/drawing/2014/main" id="{00000000-0008-0000-0100-00008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1" name="Picture 18">
          <a:extLst>
            <a:ext uri="{FF2B5EF4-FFF2-40B4-BE49-F238E27FC236}">
              <a16:creationId xmlns="" xmlns:a16="http://schemas.microsoft.com/office/drawing/2014/main" id="{00000000-0008-0000-0100-00008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2" name="Picture 19">
          <a:extLst>
            <a:ext uri="{FF2B5EF4-FFF2-40B4-BE49-F238E27FC236}">
              <a16:creationId xmlns="" xmlns:a16="http://schemas.microsoft.com/office/drawing/2014/main" id="{00000000-0008-0000-0100-00008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3" name="Picture 20">
          <a:extLst>
            <a:ext uri="{FF2B5EF4-FFF2-40B4-BE49-F238E27FC236}">
              <a16:creationId xmlns="" xmlns:a16="http://schemas.microsoft.com/office/drawing/2014/main" id="{00000000-0008-0000-0100-00008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4" name="Picture 21">
          <a:extLst>
            <a:ext uri="{FF2B5EF4-FFF2-40B4-BE49-F238E27FC236}">
              <a16:creationId xmlns="" xmlns:a16="http://schemas.microsoft.com/office/drawing/2014/main" id="{00000000-0008-0000-0100-00008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5" name="Picture 22">
          <a:extLst>
            <a:ext uri="{FF2B5EF4-FFF2-40B4-BE49-F238E27FC236}">
              <a16:creationId xmlns="" xmlns:a16="http://schemas.microsoft.com/office/drawing/2014/main" id="{00000000-0008-0000-0100-00008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6" name="Picture 23">
          <a:extLst>
            <a:ext uri="{FF2B5EF4-FFF2-40B4-BE49-F238E27FC236}">
              <a16:creationId xmlns="" xmlns:a16="http://schemas.microsoft.com/office/drawing/2014/main" id="{00000000-0008-0000-0100-00008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7" name="Picture 24">
          <a:extLst>
            <a:ext uri="{FF2B5EF4-FFF2-40B4-BE49-F238E27FC236}">
              <a16:creationId xmlns="" xmlns:a16="http://schemas.microsoft.com/office/drawing/2014/main" id="{00000000-0008-0000-0100-00009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8" name="Picture 25">
          <a:extLst>
            <a:ext uri="{FF2B5EF4-FFF2-40B4-BE49-F238E27FC236}">
              <a16:creationId xmlns="" xmlns:a16="http://schemas.microsoft.com/office/drawing/2014/main" id="{00000000-0008-0000-0100-00009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49" name="Picture 26">
          <a:extLst>
            <a:ext uri="{FF2B5EF4-FFF2-40B4-BE49-F238E27FC236}">
              <a16:creationId xmlns="" xmlns:a16="http://schemas.microsoft.com/office/drawing/2014/main" id="{00000000-0008-0000-0100-00009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0" name="Picture 27">
          <a:extLst>
            <a:ext uri="{FF2B5EF4-FFF2-40B4-BE49-F238E27FC236}">
              <a16:creationId xmlns="" xmlns:a16="http://schemas.microsoft.com/office/drawing/2014/main" id="{00000000-0008-0000-0100-00009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1" name="Picture 28">
          <a:extLst>
            <a:ext uri="{FF2B5EF4-FFF2-40B4-BE49-F238E27FC236}">
              <a16:creationId xmlns="" xmlns:a16="http://schemas.microsoft.com/office/drawing/2014/main" id="{00000000-0008-0000-0100-00009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2" name="Picture 29">
          <a:extLst>
            <a:ext uri="{FF2B5EF4-FFF2-40B4-BE49-F238E27FC236}">
              <a16:creationId xmlns="" xmlns:a16="http://schemas.microsoft.com/office/drawing/2014/main" id="{00000000-0008-0000-0100-00009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3" name="Picture 30">
          <a:extLst>
            <a:ext uri="{FF2B5EF4-FFF2-40B4-BE49-F238E27FC236}">
              <a16:creationId xmlns="" xmlns:a16="http://schemas.microsoft.com/office/drawing/2014/main" id="{00000000-0008-0000-0100-00009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4" name="Picture 31">
          <a:extLst>
            <a:ext uri="{FF2B5EF4-FFF2-40B4-BE49-F238E27FC236}">
              <a16:creationId xmlns="" xmlns:a16="http://schemas.microsoft.com/office/drawing/2014/main" id="{00000000-0008-0000-0100-00009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5" name="Picture 32">
          <a:extLst>
            <a:ext uri="{FF2B5EF4-FFF2-40B4-BE49-F238E27FC236}">
              <a16:creationId xmlns="" xmlns:a16="http://schemas.microsoft.com/office/drawing/2014/main" id="{00000000-0008-0000-0100-00009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6" name="Picture 33">
          <a:extLst>
            <a:ext uri="{FF2B5EF4-FFF2-40B4-BE49-F238E27FC236}">
              <a16:creationId xmlns="" xmlns:a16="http://schemas.microsoft.com/office/drawing/2014/main" id="{00000000-0008-0000-0100-00009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7" name="Picture 34">
          <a:extLst>
            <a:ext uri="{FF2B5EF4-FFF2-40B4-BE49-F238E27FC236}">
              <a16:creationId xmlns="" xmlns:a16="http://schemas.microsoft.com/office/drawing/2014/main" id="{00000000-0008-0000-0100-00009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8" name="Picture 35">
          <a:extLst>
            <a:ext uri="{FF2B5EF4-FFF2-40B4-BE49-F238E27FC236}">
              <a16:creationId xmlns="" xmlns:a16="http://schemas.microsoft.com/office/drawing/2014/main" id="{00000000-0008-0000-0100-00009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59" name="Picture 36">
          <a:extLst>
            <a:ext uri="{FF2B5EF4-FFF2-40B4-BE49-F238E27FC236}">
              <a16:creationId xmlns="" xmlns:a16="http://schemas.microsoft.com/office/drawing/2014/main" id="{00000000-0008-0000-0100-00009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0" name="Picture 37">
          <a:extLst>
            <a:ext uri="{FF2B5EF4-FFF2-40B4-BE49-F238E27FC236}">
              <a16:creationId xmlns="" xmlns:a16="http://schemas.microsoft.com/office/drawing/2014/main" id="{00000000-0008-0000-0100-00009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1" name="Picture 38">
          <a:extLst>
            <a:ext uri="{FF2B5EF4-FFF2-40B4-BE49-F238E27FC236}">
              <a16:creationId xmlns="" xmlns:a16="http://schemas.microsoft.com/office/drawing/2014/main" id="{00000000-0008-0000-0100-00009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2" name="Picture 39">
          <a:extLst>
            <a:ext uri="{FF2B5EF4-FFF2-40B4-BE49-F238E27FC236}">
              <a16:creationId xmlns="" xmlns:a16="http://schemas.microsoft.com/office/drawing/2014/main" id="{00000000-0008-0000-0100-00009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3" name="Picture 40">
          <a:extLst>
            <a:ext uri="{FF2B5EF4-FFF2-40B4-BE49-F238E27FC236}">
              <a16:creationId xmlns="" xmlns:a16="http://schemas.microsoft.com/office/drawing/2014/main" id="{00000000-0008-0000-0100-0000A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4" name="Picture 41">
          <a:extLst>
            <a:ext uri="{FF2B5EF4-FFF2-40B4-BE49-F238E27FC236}">
              <a16:creationId xmlns="" xmlns:a16="http://schemas.microsoft.com/office/drawing/2014/main" id="{00000000-0008-0000-0100-0000A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5" name="Picture 42">
          <a:extLst>
            <a:ext uri="{FF2B5EF4-FFF2-40B4-BE49-F238E27FC236}">
              <a16:creationId xmlns="" xmlns:a16="http://schemas.microsoft.com/office/drawing/2014/main" id="{00000000-0008-0000-0100-0000A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6" name="Picture 43">
          <a:extLst>
            <a:ext uri="{FF2B5EF4-FFF2-40B4-BE49-F238E27FC236}">
              <a16:creationId xmlns="" xmlns:a16="http://schemas.microsoft.com/office/drawing/2014/main" id="{00000000-0008-0000-0100-0000A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7" name="Picture 44">
          <a:extLst>
            <a:ext uri="{FF2B5EF4-FFF2-40B4-BE49-F238E27FC236}">
              <a16:creationId xmlns="" xmlns:a16="http://schemas.microsoft.com/office/drawing/2014/main" id="{00000000-0008-0000-0100-0000A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8" name="Picture 45">
          <a:extLst>
            <a:ext uri="{FF2B5EF4-FFF2-40B4-BE49-F238E27FC236}">
              <a16:creationId xmlns="" xmlns:a16="http://schemas.microsoft.com/office/drawing/2014/main" id="{00000000-0008-0000-0100-0000A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69" name="Picture 46">
          <a:extLst>
            <a:ext uri="{FF2B5EF4-FFF2-40B4-BE49-F238E27FC236}">
              <a16:creationId xmlns="" xmlns:a16="http://schemas.microsoft.com/office/drawing/2014/main" id="{00000000-0008-0000-0100-0000A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0" name="Picture 47">
          <a:extLst>
            <a:ext uri="{FF2B5EF4-FFF2-40B4-BE49-F238E27FC236}">
              <a16:creationId xmlns="" xmlns:a16="http://schemas.microsoft.com/office/drawing/2014/main" id="{00000000-0008-0000-0100-0000A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1" name="Picture 48">
          <a:extLst>
            <a:ext uri="{FF2B5EF4-FFF2-40B4-BE49-F238E27FC236}">
              <a16:creationId xmlns="" xmlns:a16="http://schemas.microsoft.com/office/drawing/2014/main" id="{00000000-0008-0000-0100-0000A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2" name="Picture 49">
          <a:extLst>
            <a:ext uri="{FF2B5EF4-FFF2-40B4-BE49-F238E27FC236}">
              <a16:creationId xmlns="" xmlns:a16="http://schemas.microsoft.com/office/drawing/2014/main" id="{00000000-0008-0000-0100-0000A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3" name="Picture 50">
          <a:extLst>
            <a:ext uri="{FF2B5EF4-FFF2-40B4-BE49-F238E27FC236}">
              <a16:creationId xmlns="" xmlns:a16="http://schemas.microsoft.com/office/drawing/2014/main" id="{00000000-0008-0000-0100-0000A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4" name="Picture 51">
          <a:extLst>
            <a:ext uri="{FF2B5EF4-FFF2-40B4-BE49-F238E27FC236}">
              <a16:creationId xmlns="" xmlns:a16="http://schemas.microsoft.com/office/drawing/2014/main" id="{00000000-0008-0000-0100-0000A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5" name="Picture 52">
          <a:extLst>
            <a:ext uri="{FF2B5EF4-FFF2-40B4-BE49-F238E27FC236}">
              <a16:creationId xmlns="" xmlns:a16="http://schemas.microsoft.com/office/drawing/2014/main" id="{00000000-0008-0000-0100-0000A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6" name="Picture 53">
          <a:extLst>
            <a:ext uri="{FF2B5EF4-FFF2-40B4-BE49-F238E27FC236}">
              <a16:creationId xmlns="" xmlns:a16="http://schemas.microsoft.com/office/drawing/2014/main" id="{00000000-0008-0000-0100-0000A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7" name="Picture 54">
          <a:extLst>
            <a:ext uri="{FF2B5EF4-FFF2-40B4-BE49-F238E27FC236}">
              <a16:creationId xmlns="" xmlns:a16="http://schemas.microsoft.com/office/drawing/2014/main" id="{00000000-0008-0000-0100-0000A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8" name="Picture 55">
          <a:extLst>
            <a:ext uri="{FF2B5EF4-FFF2-40B4-BE49-F238E27FC236}">
              <a16:creationId xmlns="" xmlns:a16="http://schemas.microsoft.com/office/drawing/2014/main" id="{00000000-0008-0000-0100-0000A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79" name="Picture 56">
          <a:extLst>
            <a:ext uri="{FF2B5EF4-FFF2-40B4-BE49-F238E27FC236}">
              <a16:creationId xmlns="" xmlns:a16="http://schemas.microsoft.com/office/drawing/2014/main" id="{00000000-0008-0000-0100-0000B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0" name="Picture 57">
          <a:extLst>
            <a:ext uri="{FF2B5EF4-FFF2-40B4-BE49-F238E27FC236}">
              <a16:creationId xmlns="" xmlns:a16="http://schemas.microsoft.com/office/drawing/2014/main" id="{00000000-0008-0000-0100-0000B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1" name="Picture 58">
          <a:extLst>
            <a:ext uri="{FF2B5EF4-FFF2-40B4-BE49-F238E27FC236}">
              <a16:creationId xmlns="" xmlns:a16="http://schemas.microsoft.com/office/drawing/2014/main" id="{00000000-0008-0000-0100-0000B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2" name="Picture 59">
          <a:extLst>
            <a:ext uri="{FF2B5EF4-FFF2-40B4-BE49-F238E27FC236}">
              <a16:creationId xmlns="" xmlns:a16="http://schemas.microsoft.com/office/drawing/2014/main" id="{00000000-0008-0000-0100-0000B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3" name="Picture 60">
          <a:extLst>
            <a:ext uri="{FF2B5EF4-FFF2-40B4-BE49-F238E27FC236}">
              <a16:creationId xmlns="" xmlns:a16="http://schemas.microsoft.com/office/drawing/2014/main" id="{00000000-0008-0000-0100-0000B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4" name="Picture 61">
          <a:extLst>
            <a:ext uri="{FF2B5EF4-FFF2-40B4-BE49-F238E27FC236}">
              <a16:creationId xmlns="" xmlns:a16="http://schemas.microsoft.com/office/drawing/2014/main" id="{00000000-0008-0000-0100-0000B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5" name="Picture 62">
          <a:extLst>
            <a:ext uri="{FF2B5EF4-FFF2-40B4-BE49-F238E27FC236}">
              <a16:creationId xmlns="" xmlns:a16="http://schemas.microsoft.com/office/drawing/2014/main" id="{00000000-0008-0000-0100-0000B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6" name="Picture 63">
          <a:extLst>
            <a:ext uri="{FF2B5EF4-FFF2-40B4-BE49-F238E27FC236}">
              <a16:creationId xmlns="" xmlns:a16="http://schemas.microsoft.com/office/drawing/2014/main" id="{00000000-0008-0000-0100-0000B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7" name="Picture 64">
          <a:extLst>
            <a:ext uri="{FF2B5EF4-FFF2-40B4-BE49-F238E27FC236}">
              <a16:creationId xmlns="" xmlns:a16="http://schemas.microsoft.com/office/drawing/2014/main" id="{00000000-0008-0000-0100-0000B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8" name="Picture 65">
          <a:extLst>
            <a:ext uri="{FF2B5EF4-FFF2-40B4-BE49-F238E27FC236}">
              <a16:creationId xmlns="" xmlns:a16="http://schemas.microsoft.com/office/drawing/2014/main" id="{00000000-0008-0000-0100-0000B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89" name="Picture 66">
          <a:extLst>
            <a:ext uri="{FF2B5EF4-FFF2-40B4-BE49-F238E27FC236}">
              <a16:creationId xmlns="" xmlns:a16="http://schemas.microsoft.com/office/drawing/2014/main" id="{00000000-0008-0000-0100-0000B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0" name="Picture 67">
          <a:extLst>
            <a:ext uri="{FF2B5EF4-FFF2-40B4-BE49-F238E27FC236}">
              <a16:creationId xmlns="" xmlns:a16="http://schemas.microsoft.com/office/drawing/2014/main" id="{00000000-0008-0000-0100-0000B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1" name="Picture 68">
          <a:extLst>
            <a:ext uri="{FF2B5EF4-FFF2-40B4-BE49-F238E27FC236}">
              <a16:creationId xmlns="" xmlns:a16="http://schemas.microsoft.com/office/drawing/2014/main" id="{00000000-0008-0000-0100-0000B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2" name="Picture 69">
          <a:extLst>
            <a:ext uri="{FF2B5EF4-FFF2-40B4-BE49-F238E27FC236}">
              <a16:creationId xmlns="" xmlns:a16="http://schemas.microsoft.com/office/drawing/2014/main" id="{00000000-0008-0000-0100-0000B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3" name="Picture 70">
          <a:extLst>
            <a:ext uri="{FF2B5EF4-FFF2-40B4-BE49-F238E27FC236}">
              <a16:creationId xmlns="" xmlns:a16="http://schemas.microsoft.com/office/drawing/2014/main" id="{00000000-0008-0000-0100-0000B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4" name="Picture 71">
          <a:extLst>
            <a:ext uri="{FF2B5EF4-FFF2-40B4-BE49-F238E27FC236}">
              <a16:creationId xmlns="" xmlns:a16="http://schemas.microsoft.com/office/drawing/2014/main" id="{00000000-0008-0000-0100-0000B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5" name="Picture 72">
          <a:extLst>
            <a:ext uri="{FF2B5EF4-FFF2-40B4-BE49-F238E27FC236}">
              <a16:creationId xmlns="" xmlns:a16="http://schemas.microsoft.com/office/drawing/2014/main" id="{00000000-0008-0000-0100-0000C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6" name="Picture 73">
          <a:extLst>
            <a:ext uri="{FF2B5EF4-FFF2-40B4-BE49-F238E27FC236}">
              <a16:creationId xmlns="" xmlns:a16="http://schemas.microsoft.com/office/drawing/2014/main" id="{00000000-0008-0000-0100-0000C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7" name="Picture 74">
          <a:extLst>
            <a:ext uri="{FF2B5EF4-FFF2-40B4-BE49-F238E27FC236}">
              <a16:creationId xmlns="" xmlns:a16="http://schemas.microsoft.com/office/drawing/2014/main" id="{00000000-0008-0000-0100-0000C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8" name="Picture 75">
          <a:extLst>
            <a:ext uri="{FF2B5EF4-FFF2-40B4-BE49-F238E27FC236}">
              <a16:creationId xmlns="" xmlns:a16="http://schemas.microsoft.com/office/drawing/2014/main" id="{00000000-0008-0000-0100-0000C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399" name="Picture 76">
          <a:extLst>
            <a:ext uri="{FF2B5EF4-FFF2-40B4-BE49-F238E27FC236}">
              <a16:creationId xmlns="" xmlns:a16="http://schemas.microsoft.com/office/drawing/2014/main" id="{00000000-0008-0000-0100-0000C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0" name="Picture 77">
          <a:extLst>
            <a:ext uri="{FF2B5EF4-FFF2-40B4-BE49-F238E27FC236}">
              <a16:creationId xmlns="" xmlns:a16="http://schemas.microsoft.com/office/drawing/2014/main" id="{00000000-0008-0000-0100-0000C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1" name="Picture 78">
          <a:extLst>
            <a:ext uri="{FF2B5EF4-FFF2-40B4-BE49-F238E27FC236}">
              <a16:creationId xmlns="" xmlns:a16="http://schemas.microsoft.com/office/drawing/2014/main" id="{00000000-0008-0000-0100-0000C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2" name="Picture 79">
          <a:extLst>
            <a:ext uri="{FF2B5EF4-FFF2-40B4-BE49-F238E27FC236}">
              <a16:creationId xmlns="" xmlns:a16="http://schemas.microsoft.com/office/drawing/2014/main" id="{00000000-0008-0000-0100-0000C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3" name="Picture 80">
          <a:extLst>
            <a:ext uri="{FF2B5EF4-FFF2-40B4-BE49-F238E27FC236}">
              <a16:creationId xmlns="" xmlns:a16="http://schemas.microsoft.com/office/drawing/2014/main" id="{00000000-0008-0000-0100-0000C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4" name="Picture 81">
          <a:extLst>
            <a:ext uri="{FF2B5EF4-FFF2-40B4-BE49-F238E27FC236}">
              <a16:creationId xmlns="" xmlns:a16="http://schemas.microsoft.com/office/drawing/2014/main" id="{00000000-0008-0000-0100-0000C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5" name="Picture 82">
          <a:extLst>
            <a:ext uri="{FF2B5EF4-FFF2-40B4-BE49-F238E27FC236}">
              <a16:creationId xmlns="" xmlns:a16="http://schemas.microsoft.com/office/drawing/2014/main" id="{00000000-0008-0000-0100-0000C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6" name="Picture 83">
          <a:extLst>
            <a:ext uri="{FF2B5EF4-FFF2-40B4-BE49-F238E27FC236}">
              <a16:creationId xmlns="" xmlns:a16="http://schemas.microsoft.com/office/drawing/2014/main" id="{00000000-0008-0000-0100-0000C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7" name="Picture 84">
          <a:extLst>
            <a:ext uri="{FF2B5EF4-FFF2-40B4-BE49-F238E27FC236}">
              <a16:creationId xmlns="" xmlns:a16="http://schemas.microsoft.com/office/drawing/2014/main" id="{00000000-0008-0000-0100-0000C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8" name="Picture 85">
          <a:extLst>
            <a:ext uri="{FF2B5EF4-FFF2-40B4-BE49-F238E27FC236}">
              <a16:creationId xmlns="" xmlns:a16="http://schemas.microsoft.com/office/drawing/2014/main" id="{00000000-0008-0000-0100-0000C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3818</xdr:row>
      <xdr:rowOff>0</xdr:rowOff>
    </xdr:from>
    <xdr:to>
      <xdr:col>0</xdr:col>
      <xdr:colOff>60960</xdr:colOff>
      <xdr:row>3818</xdr:row>
      <xdr:rowOff>47625</xdr:rowOff>
    </xdr:to>
    <xdr:pic>
      <xdr:nvPicPr>
        <xdr:cNvPr id="409" name="Picture 86">
          <a:extLst>
            <a:ext uri="{FF2B5EF4-FFF2-40B4-BE49-F238E27FC236}">
              <a16:creationId xmlns="" xmlns:a16="http://schemas.microsoft.com/office/drawing/2014/main" id="{00000000-0008-0000-0100-0000C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30466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0" name="Picture 8">
          <a:extLst>
            <a:ext uri="{FF2B5EF4-FFF2-40B4-BE49-F238E27FC236}">
              <a16:creationId xmlns="" xmlns:a16="http://schemas.microsoft.com/office/drawing/2014/main" id="{00000000-0008-0000-0100-0000C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1" name="Picture 9">
          <a:extLst>
            <a:ext uri="{FF2B5EF4-FFF2-40B4-BE49-F238E27FC236}">
              <a16:creationId xmlns="" xmlns:a16="http://schemas.microsoft.com/office/drawing/2014/main" id="{00000000-0008-0000-0100-0000D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2" name="Picture 10">
          <a:extLst>
            <a:ext uri="{FF2B5EF4-FFF2-40B4-BE49-F238E27FC236}">
              <a16:creationId xmlns="" xmlns:a16="http://schemas.microsoft.com/office/drawing/2014/main" id="{00000000-0008-0000-0100-0000D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3" name="Picture 11">
          <a:extLst>
            <a:ext uri="{FF2B5EF4-FFF2-40B4-BE49-F238E27FC236}">
              <a16:creationId xmlns="" xmlns:a16="http://schemas.microsoft.com/office/drawing/2014/main" id="{00000000-0008-0000-0100-0000D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4" name="Picture 12">
          <a:extLst>
            <a:ext uri="{FF2B5EF4-FFF2-40B4-BE49-F238E27FC236}">
              <a16:creationId xmlns="" xmlns:a16="http://schemas.microsoft.com/office/drawing/2014/main" id="{00000000-0008-0000-0100-0000D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5" name="Picture 13">
          <a:extLst>
            <a:ext uri="{FF2B5EF4-FFF2-40B4-BE49-F238E27FC236}">
              <a16:creationId xmlns="" xmlns:a16="http://schemas.microsoft.com/office/drawing/2014/main" id="{00000000-0008-0000-0100-0000D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6" name="Picture 14">
          <a:extLst>
            <a:ext uri="{FF2B5EF4-FFF2-40B4-BE49-F238E27FC236}">
              <a16:creationId xmlns="" xmlns:a16="http://schemas.microsoft.com/office/drawing/2014/main" id="{00000000-0008-0000-0100-0000D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7" name="Picture 15">
          <a:extLst>
            <a:ext uri="{FF2B5EF4-FFF2-40B4-BE49-F238E27FC236}">
              <a16:creationId xmlns="" xmlns:a16="http://schemas.microsoft.com/office/drawing/2014/main" id="{00000000-0008-0000-0100-0000D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8" name="Picture 16">
          <a:extLst>
            <a:ext uri="{FF2B5EF4-FFF2-40B4-BE49-F238E27FC236}">
              <a16:creationId xmlns="" xmlns:a16="http://schemas.microsoft.com/office/drawing/2014/main" id="{00000000-0008-0000-0100-0000D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19" name="Picture 17">
          <a:extLst>
            <a:ext uri="{FF2B5EF4-FFF2-40B4-BE49-F238E27FC236}">
              <a16:creationId xmlns="" xmlns:a16="http://schemas.microsoft.com/office/drawing/2014/main" id="{00000000-0008-0000-0100-0000D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0" name="Picture 18">
          <a:extLst>
            <a:ext uri="{FF2B5EF4-FFF2-40B4-BE49-F238E27FC236}">
              <a16:creationId xmlns="" xmlns:a16="http://schemas.microsoft.com/office/drawing/2014/main" id="{00000000-0008-0000-0100-0000D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1" name="Picture 19">
          <a:extLst>
            <a:ext uri="{FF2B5EF4-FFF2-40B4-BE49-F238E27FC236}">
              <a16:creationId xmlns="" xmlns:a16="http://schemas.microsoft.com/office/drawing/2014/main" id="{00000000-0008-0000-0100-0000D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2" name="Picture 20">
          <a:extLst>
            <a:ext uri="{FF2B5EF4-FFF2-40B4-BE49-F238E27FC236}">
              <a16:creationId xmlns="" xmlns:a16="http://schemas.microsoft.com/office/drawing/2014/main" id="{00000000-0008-0000-0100-0000D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3" name="Picture 21">
          <a:extLst>
            <a:ext uri="{FF2B5EF4-FFF2-40B4-BE49-F238E27FC236}">
              <a16:creationId xmlns="" xmlns:a16="http://schemas.microsoft.com/office/drawing/2014/main" id="{00000000-0008-0000-0100-0000D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4" name="Picture 22">
          <a:extLst>
            <a:ext uri="{FF2B5EF4-FFF2-40B4-BE49-F238E27FC236}">
              <a16:creationId xmlns="" xmlns:a16="http://schemas.microsoft.com/office/drawing/2014/main" id="{00000000-0008-0000-0100-0000D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5" name="Picture 23">
          <a:extLst>
            <a:ext uri="{FF2B5EF4-FFF2-40B4-BE49-F238E27FC236}">
              <a16:creationId xmlns="" xmlns:a16="http://schemas.microsoft.com/office/drawing/2014/main" id="{00000000-0008-0000-0100-0000D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6" name="Picture 24">
          <a:extLst>
            <a:ext uri="{FF2B5EF4-FFF2-40B4-BE49-F238E27FC236}">
              <a16:creationId xmlns="" xmlns:a16="http://schemas.microsoft.com/office/drawing/2014/main" id="{00000000-0008-0000-0100-0000D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7" name="Picture 25">
          <a:extLst>
            <a:ext uri="{FF2B5EF4-FFF2-40B4-BE49-F238E27FC236}">
              <a16:creationId xmlns="" xmlns:a16="http://schemas.microsoft.com/office/drawing/2014/main" id="{00000000-0008-0000-0100-0000E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8" name="Picture 26">
          <a:extLst>
            <a:ext uri="{FF2B5EF4-FFF2-40B4-BE49-F238E27FC236}">
              <a16:creationId xmlns="" xmlns:a16="http://schemas.microsoft.com/office/drawing/2014/main" id="{00000000-0008-0000-0100-0000E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29" name="Picture 27">
          <a:extLst>
            <a:ext uri="{FF2B5EF4-FFF2-40B4-BE49-F238E27FC236}">
              <a16:creationId xmlns="" xmlns:a16="http://schemas.microsoft.com/office/drawing/2014/main" id="{00000000-0008-0000-0100-0000E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0" name="Picture 28">
          <a:extLst>
            <a:ext uri="{FF2B5EF4-FFF2-40B4-BE49-F238E27FC236}">
              <a16:creationId xmlns="" xmlns:a16="http://schemas.microsoft.com/office/drawing/2014/main" id="{00000000-0008-0000-0100-0000E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1" name="Picture 29">
          <a:extLst>
            <a:ext uri="{FF2B5EF4-FFF2-40B4-BE49-F238E27FC236}">
              <a16:creationId xmlns="" xmlns:a16="http://schemas.microsoft.com/office/drawing/2014/main" id="{00000000-0008-0000-0100-0000E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2" name="Picture 30">
          <a:extLst>
            <a:ext uri="{FF2B5EF4-FFF2-40B4-BE49-F238E27FC236}">
              <a16:creationId xmlns="" xmlns:a16="http://schemas.microsoft.com/office/drawing/2014/main" id="{00000000-0008-0000-0100-0000E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3" name="Picture 31">
          <a:extLst>
            <a:ext uri="{FF2B5EF4-FFF2-40B4-BE49-F238E27FC236}">
              <a16:creationId xmlns="" xmlns:a16="http://schemas.microsoft.com/office/drawing/2014/main" id="{00000000-0008-0000-0100-0000E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4" name="Picture 32">
          <a:extLst>
            <a:ext uri="{FF2B5EF4-FFF2-40B4-BE49-F238E27FC236}">
              <a16:creationId xmlns="" xmlns:a16="http://schemas.microsoft.com/office/drawing/2014/main" id="{00000000-0008-0000-0100-0000E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5" name="Picture 33">
          <a:extLst>
            <a:ext uri="{FF2B5EF4-FFF2-40B4-BE49-F238E27FC236}">
              <a16:creationId xmlns="" xmlns:a16="http://schemas.microsoft.com/office/drawing/2014/main" id="{00000000-0008-0000-0100-0000E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6" name="Picture 34">
          <a:extLst>
            <a:ext uri="{FF2B5EF4-FFF2-40B4-BE49-F238E27FC236}">
              <a16:creationId xmlns="" xmlns:a16="http://schemas.microsoft.com/office/drawing/2014/main" id="{00000000-0008-0000-0100-0000E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7" name="Picture 35">
          <a:extLst>
            <a:ext uri="{FF2B5EF4-FFF2-40B4-BE49-F238E27FC236}">
              <a16:creationId xmlns="" xmlns:a16="http://schemas.microsoft.com/office/drawing/2014/main" id="{00000000-0008-0000-0100-0000E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8" name="Picture 36">
          <a:extLst>
            <a:ext uri="{FF2B5EF4-FFF2-40B4-BE49-F238E27FC236}">
              <a16:creationId xmlns="" xmlns:a16="http://schemas.microsoft.com/office/drawing/2014/main" id="{00000000-0008-0000-0100-0000E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39" name="Picture 37">
          <a:extLst>
            <a:ext uri="{FF2B5EF4-FFF2-40B4-BE49-F238E27FC236}">
              <a16:creationId xmlns="" xmlns:a16="http://schemas.microsoft.com/office/drawing/2014/main" id="{00000000-0008-0000-0100-0000E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0" name="Picture 38">
          <a:extLst>
            <a:ext uri="{FF2B5EF4-FFF2-40B4-BE49-F238E27FC236}">
              <a16:creationId xmlns="" xmlns:a16="http://schemas.microsoft.com/office/drawing/2014/main" id="{00000000-0008-0000-0100-0000E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1" name="Picture 39">
          <a:extLst>
            <a:ext uri="{FF2B5EF4-FFF2-40B4-BE49-F238E27FC236}">
              <a16:creationId xmlns="" xmlns:a16="http://schemas.microsoft.com/office/drawing/2014/main" id="{00000000-0008-0000-0100-0000E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2" name="Picture 40">
          <a:extLst>
            <a:ext uri="{FF2B5EF4-FFF2-40B4-BE49-F238E27FC236}">
              <a16:creationId xmlns="" xmlns:a16="http://schemas.microsoft.com/office/drawing/2014/main" id="{00000000-0008-0000-0100-0000E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3" name="Picture 41">
          <a:extLst>
            <a:ext uri="{FF2B5EF4-FFF2-40B4-BE49-F238E27FC236}">
              <a16:creationId xmlns="" xmlns:a16="http://schemas.microsoft.com/office/drawing/2014/main" id="{00000000-0008-0000-0100-0000F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4" name="Picture 42">
          <a:extLst>
            <a:ext uri="{FF2B5EF4-FFF2-40B4-BE49-F238E27FC236}">
              <a16:creationId xmlns="" xmlns:a16="http://schemas.microsoft.com/office/drawing/2014/main" id="{00000000-0008-0000-0100-0000F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5" name="Picture 43">
          <a:extLst>
            <a:ext uri="{FF2B5EF4-FFF2-40B4-BE49-F238E27FC236}">
              <a16:creationId xmlns="" xmlns:a16="http://schemas.microsoft.com/office/drawing/2014/main" id="{00000000-0008-0000-0100-0000F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6" name="Picture 44">
          <a:extLst>
            <a:ext uri="{FF2B5EF4-FFF2-40B4-BE49-F238E27FC236}">
              <a16:creationId xmlns="" xmlns:a16="http://schemas.microsoft.com/office/drawing/2014/main" id="{00000000-0008-0000-0100-0000F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7" name="Picture 45">
          <a:extLst>
            <a:ext uri="{FF2B5EF4-FFF2-40B4-BE49-F238E27FC236}">
              <a16:creationId xmlns="" xmlns:a16="http://schemas.microsoft.com/office/drawing/2014/main" id="{00000000-0008-0000-0100-0000F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8" name="Picture 46">
          <a:extLst>
            <a:ext uri="{FF2B5EF4-FFF2-40B4-BE49-F238E27FC236}">
              <a16:creationId xmlns="" xmlns:a16="http://schemas.microsoft.com/office/drawing/2014/main" id="{00000000-0008-0000-0100-0000F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49" name="Picture 47">
          <a:extLst>
            <a:ext uri="{FF2B5EF4-FFF2-40B4-BE49-F238E27FC236}">
              <a16:creationId xmlns="" xmlns:a16="http://schemas.microsoft.com/office/drawing/2014/main" id="{00000000-0008-0000-0100-0000F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0" name="Picture 48">
          <a:extLst>
            <a:ext uri="{FF2B5EF4-FFF2-40B4-BE49-F238E27FC236}">
              <a16:creationId xmlns="" xmlns:a16="http://schemas.microsoft.com/office/drawing/2014/main" id="{00000000-0008-0000-0100-0000F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1" name="Picture 49">
          <a:extLst>
            <a:ext uri="{FF2B5EF4-FFF2-40B4-BE49-F238E27FC236}">
              <a16:creationId xmlns="" xmlns:a16="http://schemas.microsoft.com/office/drawing/2014/main" id="{00000000-0008-0000-0100-0000F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2" name="Picture 50">
          <a:extLst>
            <a:ext uri="{FF2B5EF4-FFF2-40B4-BE49-F238E27FC236}">
              <a16:creationId xmlns="" xmlns:a16="http://schemas.microsoft.com/office/drawing/2014/main" id="{00000000-0008-0000-0100-0000F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3" name="Picture 51">
          <a:extLst>
            <a:ext uri="{FF2B5EF4-FFF2-40B4-BE49-F238E27FC236}">
              <a16:creationId xmlns="" xmlns:a16="http://schemas.microsoft.com/office/drawing/2014/main" id="{00000000-0008-0000-0100-0000F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4" name="Picture 52">
          <a:extLst>
            <a:ext uri="{FF2B5EF4-FFF2-40B4-BE49-F238E27FC236}">
              <a16:creationId xmlns="" xmlns:a16="http://schemas.microsoft.com/office/drawing/2014/main" id="{00000000-0008-0000-0100-0000F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5" name="Picture 53">
          <a:extLst>
            <a:ext uri="{FF2B5EF4-FFF2-40B4-BE49-F238E27FC236}">
              <a16:creationId xmlns="" xmlns:a16="http://schemas.microsoft.com/office/drawing/2014/main" id="{00000000-0008-0000-0100-0000F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6" name="Picture 54">
          <a:extLst>
            <a:ext uri="{FF2B5EF4-FFF2-40B4-BE49-F238E27FC236}">
              <a16:creationId xmlns="" xmlns:a16="http://schemas.microsoft.com/office/drawing/2014/main" id="{00000000-0008-0000-0100-0000F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7" name="Picture 55">
          <a:extLst>
            <a:ext uri="{FF2B5EF4-FFF2-40B4-BE49-F238E27FC236}">
              <a16:creationId xmlns="" xmlns:a16="http://schemas.microsoft.com/office/drawing/2014/main" id="{00000000-0008-0000-0100-0000F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8" name="Picture 56">
          <a:extLst>
            <a:ext uri="{FF2B5EF4-FFF2-40B4-BE49-F238E27FC236}">
              <a16:creationId xmlns="" xmlns:a16="http://schemas.microsoft.com/office/drawing/2014/main" id="{00000000-0008-0000-0100-0000F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59" name="Picture 57">
          <a:extLst>
            <a:ext uri="{FF2B5EF4-FFF2-40B4-BE49-F238E27FC236}">
              <a16:creationId xmlns="" xmlns:a16="http://schemas.microsoft.com/office/drawing/2014/main" id="{00000000-0008-0000-0100-00000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0" name="Picture 58">
          <a:extLst>
            <a:ext uri="{FF2B5EF4-FFF2-40B4-BE49-F238E27FC236}">
              <a16:creationId xmlns="" xmlns:a16="http://schemas.microsoft.com/office/drawing/2014/main" id="{00000000-0008-0000-01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1" name="Picture 59">
          <a:extLst>
            <a:ext uri="{FF2B5EF4-FFF2-40B4-BE49-F238E27FC236}">
              <a16:creationId xmlns="" xmlns:a16="http://schemas.microsoft.com/office/drawing/2014/main" id="{00000000-0008-0000-01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2" name="Picture 60">
          <a:extLst>
            <a:ext uri="{FF2B5EF4-FFF2-40B4-BE49-F238E27FC236}">
              <a16:creationId xmlns="" xmlns:a16="http://schemas.microsoft.com/office/drawing/2014/main" id="{00000000-0008-0000-01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3" name="Picture 61">
          <a:extLst>
            <a:ext uri="{FF2B5EF4-FFF2-40B4-BE49-F238E27FC236}">
              <a16:creationId xmlns="" xmlns:a16="http://schemas.microsoft.com/office/drawing/2014/main" id="{00000000-0008-0000-0100-00000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4" name="Picture 62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5" name="Picture 63">
          <a:extLst>
            <a:ext uri="{FF2B5EF4-FFF2-40B4-BE49-F238E27FC236}">
              <a16:creationId xmlns="" xmlns:a16="http://schemas.microsoft.com/office/drawing/2014/main" id="{00000000-0008-0000-01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6" name="Picture 64">
          <a:extLst>
            <a:ext uri="{FF2B5EF4-FFF2-40B4-BE49-F238E27FC236}">
              <a16:creationId xmlns="" xmlns:a16="http://schemas.microsoft.com/office/drawing/2014/main" id="{00000000-0008-0000-0100-00000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7" name="Picture 65">
          <a:extLst>
            <a:ext uri="{FF2B5EF4-FFF2-40B4-BE49-F238E27FC236}">
              <a16:creationId xmlns="" xmlns:a16="http://schemas.microsoft.com/office/drawing/2014/main" id="{00000000-0008-0000-0100-00000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8" name="Picture 66">
          <a:extLst>
            <a:ext uri="{FF2B5EF4-FFF2-40B4-BE49-F238E27FC236}">
              <a16:creationId xmlns="" xmlns:a16="http://schemas.microsoft.com/office/drawing/2014/main" id="{00000000-0008-0000-0100-00000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69" name="Picture 67">
          <a:extLst>
            <a:ext uri="{FF2B5EF4-FFF2-40B4-BE49-F238E27FC236}">
              <a16:creationId xmlns="" xmlns:a16="http://schemas.microsoft.com/office/drawing/2014/main" id="{00000000-0008-0000-0100-00000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0" name="Picture 68">
          <a:extLst>
            <a:ext uri="{FF2B5EF4-FFF2-40B4-BE49-F238E27FC236}">
              <a16:creationId xmlns="" xmlns:a16="http://schemas.microsoft.com/office/drawing/2014/main" id="{00000000-0008-0000-0100-00000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1" name="Picture 69">
          <a:extLst>
            <a:ext uri="{FF2B5EF4-FFF2-40B4-BE49-F238E27FC236}">
              <a16:creationId xmlns="" xmlns:a16="http://schemas.microsoft.com/office/drawing/2014/main" id="{00000000-0008-0000-0100-00000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2" name="Picture 70">
          <a:extLst>
            <a:ext uri="{FF2B5EF4-FFF2-40B4-BE49-F238E27FC236}">
              <a16:creationId xmlns="" xmlns:a16="http://schemas.microsoft.com/office/drawing/2014/main" id="{00000000-0008-0000-0100-00000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3" name="Picture 71">
          <a:extLst>
            <a:ext uri="{FF2B5EF4-FFF2-40B4-BE49-F238E27FC236}">
              <a16:creationId xmlns="" xmlns:a16="http://schemas.microsoft.com/office/drawing/2014/main" id="{00000000-0008-0000-0100-00000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4" name="Picture 72">
          <a:extLst>
            <a:ext uri="{FF2B5EF4-FFF2-40B4-BE49-F238E27FC236}">
              <a16:creationId xmlns="" xmlns:a16="http://schemas.microsoft.com/office/drawing/2014/main" id="{00000000-0008-0000-0100-00000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5" name="Picture 73">
          <a:extLst>
            <a:ext uri="{FF2B5EF4-FFF2-40B4-BE49-F238E27FC236}">
              <a16:creationId xmlns="" xmlns:a16="http://schemas.microsoft.com/office/drawing/2014/main" id="{00000000-0008-0000-0100-00001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6" name="Picture 74">
          <a:extLst>
            <a:ext uri="{FF2B5EF4-FFF2-40B4-BE49-F238E27FC236}">
              <a16:creationId xmlns="" xmlns:a16="http://schemas.microsoft.com/office/drawing/2014/main" id="{00000000-0008-0000-0100-00001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7" name="Picture 75">
          <a:extLst>
            <a:ext uri="{FF2B5EF4-FFF2-40B4-BE49-F238E27FC236}">
              <a16:creationId xmlns="" xmlns:a16="http://schemas.microsoft.com/office/drawing/2014/main" id="{00000000-0008-0000-0100-00001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8" name="Picture 76">
          <a:extLst>
            <a:ext uri="{FF2B5EF4-FFF2-40B4-BE49-F238E27FC236}">
              <a16:creationId xmlns="" xmlns:a16="http://schemas.microsoft.com/office/drawing/2014/main" id="{00000000-0008-0000-0100-00001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79" name="Picture 77">
          <a:extLst>
            <a:ext uri="{FF2B5EF4-FFF2-40B4-BE49-F238E27FC236}">
              <a16:creationId xmlns="" xmlns:a16="http://schemas.microsoft.com/office/drawing/2014/main" id="{00000000-0008-0000-0100-00001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0" name="Picture 78">
          <a:extLst>
            <a:ext uri="{FF2B5EF4-FFF2-40B4-BE49-F238E27FC236}">
              <a16:creationId xmlns="" xmlns:a16="http://schemas.microsoft.com/office/drawing/2014/main" id="{00000000-0008-0000-0100-00001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1" name="Picture 79">
          <a:extLst>
            <a:ext uri="{FF2B5EF4-FFF2-40B4-BE49-F238E27FC236}">
              <a16:creationId xmlns="" xmlns:a16="http://schemas.microsoft.com/office/drawing/2014/main" id="{00000000-0008-0000-0100-00001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2" name="Picture 80">
          <a:extLst>
            <a:ext uri="{FF2B5EF4-FFF2-40B4-BE49-F238E27FC236}">
              <a16:creationId xmlns="" xmlns:a16="http://schemas.microsoft.com/office/drawing/2014/main" id="{00000000-0008-0000-0100-00001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3" name="Picture 81">
          <a:extLst>
            <a:ext uri="{FF2B5EF4-FFF2-40B4-BE49-F238E27FC236}">
              <a16:creationId xmlns="" xmlns:a16="http://schemas.microsoft.com/office/drawing/2014/main" id="{00000000-0008-0000-0100-00001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4" name="Picture 82">
          <a:extLst>
            <a:ext uri="{FF2B5EF4-FFF2-40B4-BE49-F238E27FC236}">
              <a16:creationId xmlns="" xmlns:a16="http://schemas.microsoft.com/office/drawing/2014/main" id="{00000000-0008-0000-0100-00001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5" name="Picture 83">
          <a:extLst>
            <a:ext uri="{FF2B5EF4-FFF2-40B4-BE49-F238E27FC236}">
              <a16:creationId xmlns="" xmlns:a16="http://schemas.microsoft.com/office/drawing/2014/main" id="{00000000-0008-0000-0100-00001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6" name="Picture 84">
          <a:extLst>
            <a:ext uri="{FF2B5EF4-FFF2-40B4-BE49-F238E27FC236}">
              <a16:creationId xmlns="" xmlns:a16="http://schemas.microsoft.com/office/drawing/2014/main" id="{00000000-0008-0000-01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7" name="Picture 85">
          <a:extLst>
            <a:ext uri="{FF2B5EF4-FFF2-40B4-BE49-F238E27FC236}">
              <a16:creationId xmlns="" xmlns:a16="http://schemas.microsoft.com/office/drawing/2014/main" id="{00000000-0008-0000-0100-00001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3821</xdr:row>
      <xdr:rowOff>0</xdr:rowOff>
    </xdr:from>
    <xdr:to>
      <xdr:col>0</xdr:col>
      <xdr:colOff>60960</xdr:colOff>
      <xdr:row>3821</xdr:row>
      <xdr:rowOff>47625</xdr:rowOff>
    </xdr:to>
    <xdr:pic>
      <xdr:nvPicPr>
        <xdr:cNvPr id="488" name="Picture 86">
          <a:extLst>
            <a:ext uri="{FF2B5EF4-FFF2-40B4-BE49-F238E27FC236}">
              <a16:creationId xmlns="" xmlns:a16="http://schemas.microsoft.com/office/drawing/2014/main" id="{00000000-0008-0000-01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755612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89" name="Picture 8">
          <a:extLst>
            <a:ext uri="{FF2B5EF4-FFF2-40B4-BE49-F238E27FC236}">
              <a16:creationId xmlns="" xmlns:a16="http://schemas.microsoft.com/office/drawing/2014/main" id="{00000000-0008-0000-0100-00001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0" name="Picture 9">
          <a:extLst>
            <a:ext uri="{FF2B5EF4-FFF2-40B4-BE49-F238E27FC236}">
              <a16:creationId xmlns="" xmlns:a16="http://schemas.microsoft.com/office/drawing/2014/main" id="{00000000-0008-0000-0100-00001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1" name="Picture 10">
          <a:extLst>
            <a:ext uri="{FF2B5EF4-FFF2-40B4-BE49-F238E27FC236}">
              <a16:creationId xmlns="" xmlns:a16="http://schemas.microsoft.com/office/drawing/2014/main" id="{00000000-0008-0000-0100-00002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2" name="Picture 11">
          <a:extLst>
            <a:ext uri="{FF2B5EF4-FFF2-40B4-BE49-F238E27FC236}">
              <a16:creationId xmlns="" xmlns:a16="http://schemas.microsoft.com/office/drawing/2014/main" id="{00000000-0008-0000-0100-00002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3" name="Picture 12">
          <a:extLst>
            <a:ext uri="{FF2B5EF4-FFF2-40B4-BE49-F238E27FC236}">
              <a16:creationId xmlns="" xmlns:a16="http://schemas.microsoft.com/office/drawing/2014/main" id="{00000000-0008-0000-0100-00002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4" name="Picture 13">
          <a:extLst>
            <a:ext uri="{FF2B5EF4-FFF2-40B4-BE49-F238E27FC236}">
              <a16:creationId xmlns="" xmlns:a16="http://schemas.microsoft.com/office/drawing/2014/main" id="{00000000-0008-0000-0100-00002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5" name="Picture 14">
          <a:extLst>
            <a:ext uri="{FF2B5EF4-FFF2-40B4-BE49-F238E27FC236}">
              <a16:creationId xmlns="" xmlns:a16="http://schemas.microsoft.com/office/drawing/2014/main" id="{00000000-0008-0000-0100-00002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6" name="Picture 15">
          <a:extLst>
            <a:ext uri="{FF2B5EF4-FFF2-40B4-BE49-F238E27FC236}">
              <a16:creationId xmlns="" xmlns:a16="http://schemas.microsoft.com/office/drawing/2014/main" id="{00000000-0008-0000-0100-00002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7" name="Picture 16">
          <a:extLst>
            <a:ext uri="{FF2B5EF4-FFF2-40B4-BE49-F238E27FC236}">
              <a16:creationId xmlns="" xmlns:a16="http://schemas.microsoft.com/office/drawing/2014/main" id="{00000000-0008-0000-0100-00002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8" name="Picture 17">
          <a:extLst>
            <a:ext uri="{FF2B5EF4-FFF2-40B4-BE49-F238E27FC236}">
              <a16:creationId xmlns="" xmlns:a16="http://schemas.microsoft.com/office/drawing/2014/main" id="{00000000-0008-0000-01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499" name="Picture 18">
          <a:extLst>
            <a:ext uri="{FF2B5EF4-FFF2-40B4-BE49-F238E27FC236}">
              <a16:creationId xmlns="" xmlns:a16="http://schemas.microsoft.com/office/drawing/2014/main" id="{00000000-0008-0000-0100-00002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0" name="Picture 19">
          <a:extLst>
            <a:ext uri="{FF2B5EF4-FFF2-40B4-BE49-F238E27FC236}">
              <a16:creationId xmlns="" xmlns:a16="http://schemas.microsoft.com/office/drawing/2014/main" id="{00000000-0008-0000-0100-00002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1" name="Picture 20">
          <a:extLst>
            <a:ext uri="{FF2B5EF4-FFF2-40B4-BE49-F238E27FC236}">
              <a16:creationId xmlns="" xmlns:a16="http://schemas.microsoft.com/office/drawing/2014/main" id="{00000000-0008-0000-0100-00002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2" name="Picture 21">
          <a:extLst>
            <a:ext uri="{FF2B5EF4-FFF2-40B4-BE49-F238E27FC236}">
              <a16:creationId xmlns="" xmlns:a16="http://schemas.microsoft.com/office/drawing/2014/main" id="{00000000-0008-0000-0100-00002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3" name="Picture 22">
          <a:extLst>
            <a:ext uri="{FF2B5EF4-FFF2-40B4-BE49-F238E27FC236}">
              <a16:creationId xmlns="" xmlns:a16="http://schemas.microsoft.com/office/drawing/2014/main" id="{00000000-0008-0000-0100-00002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4" name="Picture 23">
          <a:extLst>
            <a:ext uri="{FF2B5EF4-FFF2-40B4-BE49-F238E27FC236}">
              <a16:creationId xmlns="" xmlns:a16="http://schemas.microsoft.com/office/drawing/2014/main" id="{00000000-0008-0000-0100-00002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5" name="Picture 24">
          <a:extLst>
            <a:ext uri="{FF2B5EF4-FFF2-40B4-BE49-F238E27FC236}">
              <a16:creationId xmlns="" xmlns:a16="http://schemas.microsoft.com/office/drawing/2014/main" id="{00000000-0008-0000-0100-00002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6" name="Picture 25">
          <a:extLst>
            <a:ext uri="{FF2B5EF4-FFF2-40B4-BE49-F238E27FC236}">
              <a16:creationId xmlns="" xmlns:a16="http://schemas.microsoft.com/office/drawing/2014/main" id="{00000000-0008-0000-0100-00002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7" name="Picture 26">
          <a:extLst>
            <a:ext uri="{FF2B5EF4-FFF2-40B4-BE49-F238E27FC236}">
              <a16:creationId xmlns="" xmlns:a16="http://schemas.microsoft.com/office/drawing/2014/main" id="{00000000-0008-0000-0100-00003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8" name="Picture 27">
          <a:extLst>
            <a:ext uri="{FF2B5EF4-FFF2-40B4-BE49-F238E27FC236}">
              <a16:creationId xmlns="" xmlns:a16="http://schemas.microsoft.com/office/drawing/2014/main" id="{00000000-0008-0000-0100-00003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09" name="Picture 28">
          <a:extLst>
            <a:ext uri="{FF2B5EF4-FFF2-40B4-BE49-F238E27FC236}">
              <a16:creationId xmlns="" xmlns:a16="http://schemas.microsoft.com/office/drawing/2014/main" id="{00000000-0008-0000-0100-00003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0" name="Picture 29">
          <a:extLst>
            <a:ext uri="{FF2B5EF4-FFF2-40B4-BE49-F238E27FC236}">
              <a16:creationId xmlns="" xmlns:a16="http://schemas.microsoft.com/office/drawing/2014/main" id="{00000000-0008-0000-0100-00003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1" name="Picture 30">
          <a:extLst>
            <a:ext uri="{FF2B5EF4-FFF2-40B4-BE49-F238E27FC236}">
              <a16:creationId xmlns="" xmlns:a16="http://schemas.microsoft.com/office/drawing/2014/main" id="{00000000-0008-0000-0100-00003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2" name="Picture 31">
          <a:extLst>
            <a:ext uri="{FF2B5EF4-FFF2-40B4-BE49-F238E27FC236}">
              <a16:creationId xmlns="" xmlns:a16="http://schemas.microsoft.com/office/drawing/2014/main" id="{00000000-0008-0000-0100-00003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3" name="Picture 32">
          <a:extLst>
            <a:ext uri="{FF2B5EF4-FFF2-40B4-BE49-F238E27FC236}">
              <a16:creationId xmlns="" xmlns:a16="http://schemas.microsoft.com/office/drawing/2014/main" id="{00000000-0008-0000-0100-00003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4" name="Picture 33">
          <a:extLst>
            <a:ext uri="{FF2B5EF4-FFF2-40B4-BE49-F238E27FC236}">
              <a16:creationId xmlns="" xmlns:a16="http://schemas.microsoft.com/office/drawing/2014/main" id="{00000000-0008-0000-0100-00003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5" name="Picture 34">
          <a:extLst>
            <a:ext uri="{FF2B5EF4-FFF2-40B4-BE49-F238E27FC236}">
              <a16:creationId xmlns="" xmlns:a16="http://schemas.microsoft.com/office/drawing/2014/main" id="{00000000-0008-0000-0100-00003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6" name="Picture 35">
          <a:extLst>
            <a:ext uri="{FF2B5EF4-FFF2-40B4-BE49-F238E27FC236}">
              <a16:creationId xmlns="" xmlns:a16="http://schemas.microsoft.com/office/drawing/2014/main" id="{00000000-0008-0000-0100-00003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7" name="Picture 36">
          <a:extLst>
            <a:ext uri="{FF2B5EF4-FFF2-40B4-BE49-F238E27FC236}">
              <a16:creationId xmlns="" xmlns:a16="http://schemas.microsoft.com/office/drawing/2014/main" id="{00000000-0008-0000-0100-00003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8" name="Picture 37">
          <a:extLst>
            <a:ext uri="{FF2B5EF4-FFF2-40B4-BE49-F238E27FC236}">
              <a16:creationId xmlns="" xmlns:a16="http://schemas.microsoft.com/office/drawing/2014/main" id="{00000000-0008-0000-0100-00003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19" name="Picture 38">
          <a:extLst>
            <a:ext uri="{FF2B5EF4-FFF2-40B4-BE49-F238E27FC236}">
              <a16:creationId xmlns="" xmlns:a16="http://schemas.microsoft.com/office/drawing/2014/main" id="{00000000-0008-0000-0100-00003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0" name="Picture 39">
          <a:extLst>
            <a:ext uri="{FF2B5EF4-FFF2-40B4-BE49-F238E27FC236}">
              <a16:creationId xmlns="" xmlns:a16="http://schemas.microsoft.com/office/drawing/2014/main" id="{00000000-0008-0000-0100-00003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1" name="Picture 40">
          <a:extLst>
            <a:ext uri="{FF2B5EF4-FFF2-40B4-BE49-F238E27FC236}">
              <a16:creationId xmlns="" xmlns:a16="http://schemas.microsoft.com/office/drawing/2014/main" id="{00000000-0008-0000-0100-00003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2" name="Picture 41">
          <a:extLst>
            <a:ext uri="{FF2B5EF4-FFF2-40B4-BE49-F238E27FC236}">
              <a16:creationId xmlns="" xmlns:a16="http://schemas.microsoft.com/office/drawing/2014/main" id="{00000000-0008-0000-0100-00003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3" name="Picture 42">
          <a:extLst>
            <a:ext uri="{FF2B5EF4-FFF2-40B4-BE49-F238E27FC236}">
              <a16:creationId xmlns="" xmlns:a16="http://schemas.microsoft.com/office/drawing/2014/main" id="{00000000-0008-0000-0100-00004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4" name="Picture 43">
          <a:extLst>
            <a:ext uri="{FF2B5EF4-FFF2-40B4-BE49-F238E27FC236}">
              <a16:creationId xmlns="" xmlns:a16="http://schemas.microsoft.com/office/drawing/2014/main" id="{00000000-0008-0000-0100-00004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5" name="Picture 44">
          <a:extLst>
            <a:ext uri="{FF2B5EF4-FFF2-40B4-BE49-F238E27FC236}">
              <a16:creationId xmlns="" xmlns:a16="http://schemas.microsoft.com/office/drawing/2014/main" id="{00000000-0008-0000-0100-00004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6" name="Picture 45">
          <a:extLst>
            <a:ext uri="{FF2B5EF4-FFF2-40B4-BE49-F238E27FC236}">
              <a16:creationId xmlns="" xmlns:a16="http://schemas.microsoft.com/office/drawing/2014/main" id="{00000000-0008-0000-0100-00004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7" name="Picture 46">
          <a:extLst>
            <a:ext uri="{FF2B5EF4-FFF2-40B4-BE49-F238E27FC236}">
              <a16:creationId xmlns="" xmlns:a16="http://schemas.microsoft.com/office/drawing/2014/main" id="{00000000-0008-0000-0100-00004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8" name="Picture 47">
          <a:extLst>
            <a:ext uri="{FF2B5EF4-FFF2-40B4-BE49-F238E27FC236}">
              <a16:creationId xmlns="" xmlns:a16="http://schemas.microsoft.com/office/drawing/2014/main" id="{00000000-0008-0000-0100-00004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29" name="Picture 48">
          <a:extLst>
            <a:ext uri="{FF2B5EF4-FFF2-40B4-BE49-F238E27FC236}">
              <a16:creationId xmlns="" xmlns:a16="http://schemas.microsoft.com/office/drawing/2014/main" id="{00000000-0008-0000-0100-00004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0" name="Picture 49">
          <a:extLst>
            <a:ext uri="{FF2B5EF4-FFF2-40B4-BE49-F238E27FC236}">
              <a16:creationId xmlns="" xmlns:a16="http://schemas.microsoft.com/office/drawing/2014/main" id="{00000000-0008-0000-0100-00004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1" name="Picture 50">
          <a:extLst>
            <a:ext uri="{FF2B5EF4-FFF2-40B4-BE49-F238E27FC236}">
              <a16:creationId xmlns="" xmlns:a16="http://schemas.microsoft.com/office/drawing/2014/main" id="{00000000-0008-0000-0100-00004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2" name="Picture 51">
          <a:extLst>
            <a:ext uri="{FF2B5EF4-FFF2-40B4-BE49-F238E27FC236}">
              <a16:creationId xmlns="" xmlns:a16="http://schemas.microsoft.com/office/drawing/2014/main" id="{00000000-0008-0000-0100-00004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3" name="Picture 52">
          <a:extLst>
            <a:ext uri="{FF2B5EF4-FFF2-40B4-BE49-F238E27FC236}">
              <a16:creationId xmlns="" xmlns:a16="http://schemas.microsoft.com/office/drawing/2014/main" id="{00000000-0008-0000-0100-00004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4" name="Picture 53">
          <a:extLst>
            <a:ext uri="{FF2B5EF4-FFF2-40B4-BE49-F238E27FC236}">
              <a16:creationId xmlns="" xmlns:a16="http://schemas.microsoft.com/office/drawing/2014/main" id="{00000000-0008-0000-0100-00004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5" name="Picture 54">
          <a:extLst>
            <a:ext uri="{FF2B5EF4-FFF2-40B4-BE49-F238E27FC236}">
              <a16:creationId xmlns="" xmlns:a16="http://schemas.microsoft.com/office/drawing/2014/main" id="{00000000-0008-0000-0100-00004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6" name="Picture 55">
          <a:extLst>
            <a:ext uri="{FF2B5EF4-FFF2-40B4-BE49-F238E27FC236}">
              <a16:creationId xmlns="" xmlns:a16="http://schemas.microsoft.com/office/drawing/2014/main" id="{00000000-0008-0000-0100-00004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7" name="Picture 56">
          <a:extLst>
            <a:ext uri="{FF2B5EF4-FFF2-40B4-BE49-F238E27FC236}">
              <a16:creationId xmlns="" xmlns:a16="http://schemas.microsoft.com/office/drawing/2014/main" id="{00000000-0008-0000-0100-00004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8" name="Picture 57">
          <a:extLst>
            <a:ext uri="{FF2B5EF4-FFF2-40B4-BE49-F238E27FC236}">
              <a16:creationId xmlns="" xmlns:a16="http://schemas.microsoft.com/office/drawing/2014/main" id="{00000000-0008-0000-0100-00004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39" name="Picture 58">
          <a:extLst>
            <a:ext uri="{FF2B5EF4-FFF2-40B4-BE49-F238E27FC236}">
              <a16:creationId xmlns="" xmlns:a16="http://schemas.microsoft.com/office/drawing/2014/main" id="{00000000-0008-0000-0100-00005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0" name="Picture 59">
          <a:extLst>
            <a:ext uri="{FF2B5EF4-FFF2-40B4-BE49-F238E27FC236}">
              <a16:creationId xmlns="" xmlns:a16="http://schemas.microsoft.com/office/drawing/2014/main" id="{00000000-0008-0000-0100-00005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1" name="Picture 60">
          <a:extLst>
            <a:ext uri="{FF2B5EF4-FFF2-40B4-BE49-F238E27FC236}">
              <a16:creationId xmlns="" xmlns:a16="http://schemas.microsoft.com/office/drawing/2014/main" id="{00000000-0008-0000-0100-00005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2" name="Picture 61">
          <a:extLst>
            <a:ext uri="{FF2B5EF4-FFF2-40B4-BE49-F238E27FC236}">
              <a16:creationId xmlns="" xmlns:a16="http://schemas.microsoft.com/office/drawing/2014/main" id="{00000000-0008-0000-0100-00005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3" name="Picture 62">
          <a:extLst>
            <a:ext uri="{FF2B5EF4-FFF2-40B4-BE49-F238E27FC236}">
              <a16:creationId xmlns="" xmlns:a16="http://schemas.microsoft.com/office/drawing/2014/main" id="{00000000-0008-0000-0100-00005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4" name="Picture 63">
          <a:extLst>
            <a:ext uri="{FF2B5EF4-FFF2-40B4-BE49-F238E27FC236}">
              <a16:creationId xmlns="" xmlns:a16="http://schemas.microsoft.com/office/drawing/2014/main" id="{00000000-0008-0000-0100-00005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5" name="Picture 64">
          <a:extLst>
            <a:ext uri="{FF2B5EF4-FFF2-40B4-BE49-F238E27FC236}">
              <a16:creationId xmlns="" xmlns:a16="http://schemas.microsoft.com/office/drawing/2014/main" id="{00000000-0008-0000-0100-00005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6" name="Picture 65">
          <a:extLst>
            <a:ext uri="{FF2B5EF4-FFF2-40B4-BE49-F238E27FC236}">
              <a16:creationId xmlns="" xmlns:a16="http://schemas.microsoft.com/office/drawing/2014/main" id="{00000000-0008-0000-01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7" name="Picture 66">
          <a:extLst>
            <a:ext uri="{FF2B5EF4-FFF2-40B4-BE49-F238E27FC236}">
              <a16:creationId xmlns="" xmlns:a16="http://schemas.microsoft.com/office/drawing/2014/main" id="{00000000-0008-0000-0100-00005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8" name="Picture 67">
          <a:extLst>
            <a:ext uri="{FF2B5EF4-FFF2-40B4-BE49-F238E27FC236}">
              <a16:creationId xmlns="" xmlns:a16="http://schemas.microsoft.com/office/drawing/2014/main" id="{00000000-0008-0000-0100-00005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49" name="Picture 68">
          <a:extLst>
            <a:ext uri="{FF2B5EF4-FFF2-40B4-BE49-F238E27FC236}">
              <a16:creationId xmlns="" xmlns:a16="http://schemas.microsoft.com/office/drawing/2014/main" id="{00000000-0008-0000-0100-00005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0" name="Picture 69">
          <a:extLst>
            <a:ext uri="{FF2B5EF4-FFF2-40B4-BE49-F238E27FC236}">
              <a16:creationId xmlns="" xmlns:a16="http://schemas.microsoft.com/office/drawing/2014/main" id="{00000000-0008-0000-0100-00005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1" name="Picture 70">
          <a:extLst>
            <a:ext uri="{FF2B5EF4-FFF2-40B4-BE49-F238E27FC236}">
              <a16:creationId xmlns="" xmlns:a16="http://schemas.microsoft.com/office/drawing/2014/main" id="{00000000-0008-0000-0100-00005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2" name="Picture 71">
          <a:extLst>
            <a:ext uri="{FF2B5EF4-FFF2-40B4-BE49-F238E27FC236}">
              <a16:creationId xmlns="" xmlns:a16="http://schemas.microsoft.com/office/drawing/2014/main" id="{00000000-0008-0000-0100-00005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3" name="Picture 72">
          <a:extLst>
            <a:ext uri="{FF2B5EF4-FFF2-40B4-BE49-F238E27FC236}">
              <a16:creationId xmlns="" xmlns:a16="http://schemas.microsoft.com/office/drawing/2014/main" id="{00000000-0008-0000-0100-00005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4" name="Picture 73">
          <a:extLst>
            <a:ext uri="{FF2B5EF4-FFF2-40B4-BE49-F238E27FC236}">
              <a16:creationId xmlns="" xmlns:a16="http://schemas.microsoft.com/office/drawing/2014/main" id="{00000000-0008-0000-0100-00005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5" name="Picture 74">
          <a:extLst>
            <a:ext uri="{FF2B5EF4-FFF2-40B4-BE49-F238E27FC236}">
              <a16:creationId xmlns="" xmlns:a16="http://schemas.microsoft.com/office/drawing/2014/main" id="{00000000-0008-0000-0100-00006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6" name="Picture 75">
          <a:extLst>
            <a:ext uri="{FF2B5EF4-FFF2-40B4-BE49-F238E27FC236}">
              <a16:creationId xmlns="" xmlns:a16="http://schemas.microsoft.com/office/drawing/2014/main" id="{00000000-0008-0000-0100-00006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7" name="Picture 76">
          <a:extLst>
            <a:ext uri="{FF2B5EF4-FFF2-40B4-BE49-F238E27FC236}">
              <a16:creationId xmlns="" xmlns:a16="http://schemas.microsoft.com/office/drawing/2014/main" id="{00000000-0008-0000-0100-00006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8" name="Picture 77">
          <a:extLst>
            <a:ext uri="{FF2B5EF4-FFF2-40B4-BE49-F238E27FC236}">
              <a16:creationId xmlns="" xmlns:a16="http://schemas.microsoft.com/office/drawing/2014/main" id="{00000000-0008-0000-0100-00006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59" name="Picture 78">
          <a:extLst>
            <a:ext uri="{FF2B5EF4-FFF2-40B4-BE49-F238E27FC236}">
              <a16:creationId xmlns="" xmlns:a16="http://schemas.microsoft.com/office/drawing/2014/main" id="{00000000-0008-0000-0100-00006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0" name="Picture 79">
          <a:extLst>
            <a:ext uri="{FF2B5EF4-FFF2-40B4-BE49-F238E27FC236}">
              <a16:creationId xmlns="" xmlns:a16="http://schemas.microsoft.com/office/drawing/2014/main" id="{00000000-0008-0000-0100-00006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1" name="Picture 80">
          <a:extLst>
            <a:ext uri="{FF2B5EF4-FFF2-40B4-BE49-F238E27FC236}">
              <a16:creationId xmlns="" xmlns:a16="http://schemas.microsoft.com/office/drawing/2014/main" id="{00000000-0008-0000-0100-00006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2" name="Picture 81">
          <a:extLst>
            <a:ext uri="{FF2B5EF4-FFF2-40B4-BE49-F238E27FC236}">
              <a16:creationId xmlns="" xmlns:a16="http://schemas.microsoft.com/office/drawing/2014/main" id="{00000000-0008-0000-0100-00006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3" name="Picture 82">
          <a:extLst>
            <a:ext uri="{FF2B5EF4-FFF2-40B4-BE49-F238E27FC236}">
              <a16:creationId xmlns="" xmlns:a16="http://schemas.microsoft.com/office/drawing/2014/main" id="{00000000-0008-0000-0100-00006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4" name="Picture 83">
          <a:extLst>
            <a:ext uri="{FF2B5EF4-FFF2-40B4-BE49-F238E27FC236}">
              <a16:creationId xmlns=""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5" name="Picture 84">
          <a:extLst>
            <a:ext uri="{FF2B5EF4-FFF2-40B4-BE49-F238E27FC236}">
              <a16:creationId xmlns="" xmlns:a16="http://schemas.microsoft.com/office/drawing/2014/main" id="{00000000-0008-0000-0100-00006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6" name="Picture 85">
          <a:extLst>
            <a:ext uri="{FF2B5EF4-FFF2-40B4-BE49-F238E27FC236}">
              <a16:creationId xmlns="" xmlns:a16="http://schemas.microsoft.com/office/drawing/2014/main" id="{00000000-0008-0000-0100-00006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3841</xdr:row>
      <xdr:rowOff>0</xdr:rowOff>
    </xdr:from>
    <xdr:to>
      <xdr:col>0</xdr:col>
      <xdr:colOff>60960</xdr:colOff>
      <xdr:row>3841</xdr:row>
      <xdr:rowOff>47625</xdr:rowOff>
    </xdr:to>
    <xdr:pic>
      <xdr:nvPicPr>
        <xdr:cNvPr id="567" name="Picture 86">
          <a:extLst>
            <a:ext uri="{FF2B5EF4-FFF2-40B4-BE49-F238E27FC236}">
              <a16:creationId xmlns="" xmlns:a16="http://schemas.microsoft.com/office/drawing/2014/main" id="{00000000-0008-0000-0100-00006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7296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68" name="Picture 8">
          <a:extLst>
            <a:ext uri="{FF2B5EF4-FFF2-40B4-BE49-F238E27FC236}">
              <a16:creationId xmlns="" xmlns:a16="http://schemas.microsoft.com/office/drawing/2014/main" id="{00000000-0008-0000-0100-00006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69" name="Picture 9">
          <a:extLst>
            <a:ext uri="{FF2B5EF4-FFF2-40B4-BE49-F238E27FC236}">
              <a16:creationId xmlns="" xmlns:a16="http://schemas.microsoft.com/office/drawing/2014/main" id="{00000000-0008-0000-0100-00006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0" name="Picture 10">
          <a:extLst>
            <a:ext uri="{FF2B5EF4-FFF2-40B4-BE49-F238E27FC236}">
              <a16:creationId xmlns="" xmlns:a16="http://schemas.microsoft.com/office/drawing/2014/main" id="{00000000-0008-0000-0100-00006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1" name="Picture 11">
          <a:extLst>
            <a:ext uri="{FF2B5EF4-FFF2-40B4-BE49-F238E27FC236}">
              <a16:creationId xmlns="" xmlns:a16="http://schemas.microsoft.com/office/drawing/2014/main" id="{00000000-0008-0000-0100-00007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2" name="Picture 12">
          <a:extLst>
            <a:ext uri="{FF2B5EF4-FFF2-40B4-BE49-F238E27FC236}">
              <a16:creationId xmlns="" xmlns:a16="http://schemas.microsoft.com/office/drawing/2014/main" id="{00000000-0008-0000-0100-00007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3" name="Picture 13">
          <a:extLst>
            <a:ext uri="{FF2B5EF4-FFF2-40B4-BE49-F238E27FC236}">
              <a16:creationId xmlns="" xmlns:a16="http://schemas.microsoft.com/office/drawing/2014/main" id="{00000000-0008-0000-0100-00007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4" name="Picture 14">
          <a:extLst>
            <a:ext uri="{FF2B5EF4-FFF2-40B4-BE49-F238E27FC236}">
              <a16:creationId xmlns="" xmlns:a16="http://schemas.microsoft.com/office/drawing/2014/main" id="{00000000-0008-0000-0100-00007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5" name="Picture 15">
          <a:extLst>
            <a:ext uri="{FF2B5EF4-FFF2-40B4-BE49-F238E27FC236}">
              <a16:creationId xmlns="" xmlns:a16="http://schemas.microsoft.com/office/drawing/2014/main" id="{00000000-0008-0000-0100-00007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6" name="Picture 16">
          <a:extLst>
            <a:ext uri="{FF2B5EF4-FFF2-40B4-BE49-F238E27FC236}">
              <a16:creationId xmlns="" xmlns:a16="http://schemas.microsoft.com/office/drawing/2014/main" id="{00000000-0008-0000-0100-00007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7" name="Picture 17">
          <a:extLst>
            <a:ext uri="{FF2B5EF4-FFF2-40B4-BE49-F238E27FC236}">
              <a16:creationId xmlns="" xmlns:a16="http://schemas.microsoft.com/office/drawing/2014/main" id="{00000000-0008-0000-0100-00007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8" name="Picture 18">
          <a:extLst>
            <a:ext uri="{FF2B5EF4-FFF2-40B4-BE49-F238E27FC236}">
              <a16:creationId xmlns="" xmlns:a16="http://schemas.microsoft.com/office/drawing/2014/main" id="{00000000-0008-0000-0100-00007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79" name="Picture 19">
          <a:extLst>
            <a:ext uri="{FF2B5EF4-FFF2-40B4-BE49-F238E27FC236}">
              <a16:creationId xmlns="" xmlns:a16="http://schemas.microsoft.com/office/drawing/2014/main" id="{00000000-0008-0000-0100-00007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0" name="Picture 20">
          <a:extLst>
            <a:ext uri="{FF2B5EF4-FFF2-40B4-BE49-F238E27FC236}">
              <a16:creationId xmlns="" xmlns:a16="http://schemas.microsoft.com/office/drawing/2014/main" id="{00000000-0008-0000-0100-00007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1" name="Picture 21">
          <a:extLst>
            <a:ext uri="{FF2B5EF4-FFF2-40B4-BE49-F238E27FC236}">
              <a16:creationId xmlns="" xmlns:a16="http://schemas.microsoft.com/office/drawing/2014/main" id="{00000000-0008-0000-0100-00007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2" name="Picture 22">
          <a:extLst>
            <a:ext uri="{FF2B5EF4-FFF2-40B4-BE49-F238E27FC236}">
              <a16:creationId xmlns="" xmlns:a16="http://schemas.microsoft.com/office/drawing/2014/main" id="{00000000-0008-0000-0100-00007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3" name="Picture 23">
          <a:extLst>
            <a:ext uri="{FF2B5EF4-FFF2-40B4-BE49-F238E27FC236}">
              <a16:creationId xmlns="" xmlns:a16="http://schemas.microsoft.com/office/drawing/2014/main" id="{00000000-0008-0000-0100-00007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4" name="Picture 24">
          <a:extLst>
            <a:ext uri="{FF2B5EF4-FFF2-40B4-BE49-F238E27FC236}">
              <a16:creationId xmlns="" xmlns:a16="http://schemas.microsoft.com/office/drawing/2014/main" id="{00000000-0008-0000-0100-00007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5" name="Picture 25">
          <a:extLst>
            <a:ext uri="{FF2B5EF4-FFF2-40B4-BE49-F238E27FC236}">
              <a16:creationId xmlns="" xmlns:a16="http://schemas.microsoft.com/office/drawing/2014/main" id="{00000000-0008-0000-0100-00007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6" name="Picture 26">
          <a:extLst>
            <a:ext uri="{FF2B5EF4-FFF2-40B4-BE49-F238E27FC236}">
              <a16:creationId xmlns="" xmlns:a16="http://schemas.microsoft.com/office/drawing/2014/main" id="{00000000-0008-0000-0100-00007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7" name="Picture 27">
          <a:extLst>
            <a:ext uri="{FF2B5EF4-FFF2-40B4-BE49-F238E27FC236}">
              <a16:creationId xmlns="" xmlns:a16="http://schemas.microsoft.com/office/drawing/2014/main" id="{00000000-0008-0000-0100-00008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8" name="Picture 28">
          <a:extLst>
            <a:ext uri="{FF2B5EF4-FFF2-40B4-BE49-F238E27FC236}">
              <a16:creationId xmlns="" xmlns:a16="http://schemas.microsoft.com/office/drawing/2014/main" id="{00000000-0008-0000-0100-00008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89" name="Picture 29">
          <a:extLst>
            <a:ext uri="{FF2B5EF4-FFF2-40B4-BE49-F238E27FC236}">
              <a16:creationId xmlns="" xmlns:a16="http://schemas.microsoft.com/office/drawing/2014/main" id="{00000000-0008-0000-0100-00008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0" name="Picture 30">
          <a:extLst>
            <a:ext uri="{FF2B5EF4-FFF2-40B4-BE49-F238E27FC236}">
              <a16:creationId xmlns="" xmlns:a16="http://schemas.microsoft.com/office/drawing/2014/main" id="{00000000-0008-0000-0100-00008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1" name="Picture 31">
          <a:extLst>
            <a:ext uri="{FF2B5EF4-FFF2-40B4-BE49-F238E27FC236}">
              <a16:creationId xmlns="" xmlns:a16="http://schemas.microsoft.com/office/drawing/2014/main" id="{00000000-0008-0000-0100-00008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2" name="Picture 32">
          <a:extLst>
            <a:ext uri="{FF2B5EF4-FFF2-40B4-BE49-F238E27FC236}">
              <a16:creationId xmlns="" xmlns:a16="http://schemas.microsoft.com/office/drawing/2014/main" id="{00000000-0008-0000-0100-00008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3" name="Picture 33">
          <a:extLst>
            <a:ext uri="{FF2B5EF4-FFF2-40B4-BE49-F238E27FC236}">
              <a16:creationId xmlns="" xmlns:a16="http://schemas.microsoft.com/office/drawing/2014/main" id="{00000000-0008-0000-0100-00008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4" name="Picture 34">
          <a:extLst>
            <a:ext uri="{FF2B5EF4-FFF2-40B4-BE49-F238E27FC236}">
              <a16:creationId xmlns="" xmlns:a16="http://schemas.microsoft.com/office/drawing/2014/main" id="{00000000-0008-0000-0100-00008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5" name="Picture 35">
          <a:extLst>
            <a:ext uri="{FF2B5EF4-FFF2-40B4-BE49-F238E27FC236}">
              <a16:creationId xmlns="" xmlns:a16="http://schemas.microsoft.com/office/drawing/2014/main" id="{00000000-0008-0000-0100-00008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6" name="Picture 36">
          <a:extLst>
            <a:ext uri="{FF2B5EF4-FFF2-40B4-BE49-F238E27FC236}">
              <a16:creationId xmlns="" xmlns:a16="http://schemas.microsoft.com/office/drawing/2014/main" id="{00000000-0008-0000-0100-00008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7" name="Picture 37">
          <a:extLst>
            <a:ext uri="{FF2B5EF4-FFF2-40B4-BE49-F238E27FC236}">
              <a16:creationId xmlns="" xmlns:a16="http://schemas.microsoft.com/office/drawing/2014/main" id="{00000000-0008-0000-0100-00008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8" name="Picture 38">
          <a:extLst>
            <a:ext uri="{FF2B5EF4-FFF2-40B4-BE49-F238E27FC236}">
              <a16:creationId xmlns="" xmlns:a16="http://schemas.microsoft.com/office/drawing/2014/main" id="{00000000-0008-0000-0100-00008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599" name="Picture 39">
          <a:extLst>
            <a:ext uri="{FF2B5EF4-FFF2-40B4-BE49-F238E27FC236}">
              <a16:creationId xmlns="" xmlns:a16="http://schemas.microsoft.com/office/drawing/2014/main" id="{00000000-0008-0000-0100-00008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0" name="Picture 40">
          <a:extLst>
            <a:ext uri="{FF2B5EF4-FFF2-40B4-BE49-F238E27FC236}">
              <a16:creationId xmlns="" xmlns:a16="http://schemas.microsoft.com/office/drawing/2014/main" id="{00000000-0008-0000-0100-00008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1" name="Picture 41">
          <a:extLst>
            <a:ext uri="{FF2B5EF4-FFF2-40B4-BE49-F238E27FC236}">
              <a16:creationId xmlns="" xmlns:a16="http://schemas.microsoft.com/office/drawing/2014/main" id="{00000000-0008-0000-0100-00008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2" name="Picture 42">
          <a:extLst>
            <a:ext uri="{FF2B5EF4-FFF2-40B4-BE49-F238E27FC236}">
              <a16:creationId xmlns="" xmlns:a16="http://schemas.microsoft.com/office/drawing/2014/main" id="{00000000-0008-0000-0100-00008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3" name="Picture 43">
          <a:extLst>
            <a:ext uri="{FF2B5EF4-FFF2-40B4-BE49-F238E27FC236}">
              <a16:creationId xmlns="" xmlns:a16="http://schemas.microsoft.com/office/drawing/2014/main" id="{00000000-0008-0000-0100-00009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4" name="Picture 44">
          <a:extLst>
            <a:ext uri="{FF2B5EF4-FFF2-40B4-BE49-F238E27FC236}">
              <a16:creationId xmlns="" xmlns:a16="http://schemas.microsoft.com/office/drawing/2014/main" id="{00000000-0008-0000-0100-00009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5" name="Picture 45">
          <a:extLst>
            <a:ext uri="{FF2B5EF4-FFF2-40B4-BE49-F238E27FC236}">
              <a16:creationId xmlns="" xmlns:a16="http://schemas.microsoft.com/office/drawing/2014/main" id="{00000000-0008-0000-0100-00009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6" name="Picture 46">
          <a:extLst>
            <a:ext uri="{FF2B5EF4-FFF2-40B4-BE49-F238E27FC236}">
              <a16:creationId xmlns="" xmlns:a16="http://schemas.microsoft.com/office/drawing/2014/main" id="{00000000-0008-0000-0100-00009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7" name="Picture 47">
          <a:extLst>
            <a:ext uri="{FF2B5EF4-FFF2-40B4-BE49-F238E27FC236}">
              <a16:creationId xmlns="" xmlns:a16="http://schemas.microsoft.com/office/drawing/2014/main" id="{00000000-0008-0000-0100-00009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8" name="Picture 48">
          <a:extLst>
            <a:ext uri="{FF2B5EF4-FFF2-40B4-BE49-F238E27FC236}">
              <a16:creationId xmlns="" xmlns:a16="http://schemas.microsoft.com/office/drawing/2014/main" id="{00000000-0008-0000-0100-00009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09" name="Picture 49">
          <a:extLst>
            <a:ext uri="{FF2B5EF4-FFF2-40B4-BE49-F238E27FC236}">
              <a16:creationId xmlns="" xmlns:a16="http://schemas.microsoft.com/office/drawing/2014/main" id="{00000000-0008-0000-0100-00009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0" name="Picture 50">
          <a:extLst>
            <a:ext uri="{FF2B5EF4-FFF2-40B4-BE49-F238E27FC236}">
              <a16:creationId xmlns="" xmlns:a16="http://schemas.microsoft.com/office/drawing/2014/main" id="{00000000-0008-0000-0100-00009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1" name="Picture 51">
          <a:extLst>
            <a:ext uri="{FF2B5EF4-FFF2-40B4-BE49-F238E27FC236}">
              <a16:creationId xmlns="" xmlns:a16="http://schemas.microsoft.com/office/drawing/2014/main" id="{00000000-0008-0000-0100-00009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2" name="Picture 52">
          <a:extLst>
            <a:ext uri="{FF2B5EF4-FFF2-40B4-BE49-F238E27FC236}">
              <a16:creationId xmlns="" xmlns:a16="http://schemas.microsoft.com/office/drawing/2014/main" id="{00000000-0008-0000-0100-00009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3" name="Picture 53">
          <a:extLst>
            <a:ext uri="{FF2B5EF4-FFF2-40B4-BE49-F238E27FC236}">
              <a16:creationId xmlns="" xmlns:a16="http://schemas.microsoft.com/office/drawing/2014/main" id="{00000000-0008-0000-0100-00009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4" name="Picture 54">
          <a:extLst>
            <a:ext uri="{FF2B5EF4-FFF2-40B4-BE49-F238E27FC236}">
              <a16:creationId xmlns="" xmlns:a16="http://schemas.microsoft.com/office/drawing/2014/main" id="{00000000-0008-0000-0100-00009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5" name="Picture 55">
          <a:extLst>
            <a:ext uri="{FF2B5EF4-FFF2-40B4-BE49-F238E27FC236}">
              <a16:creationId xmlns="" xmlns:a16="http://schemas.microsoft.com/office/drawing/2014/main" id="{00000000-0008-0000-0100-00009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6" name="Picture 56">
          <a:extLst>
            <a:ext uri="{FF2B5EF4-FFF2-40B4-BE49-F238E27FC236}">
              <a16:creationId xmlns="" xmlns:a16="http://schemas.microsoft.com/office/drawing/2014/main" id="{00000000-0008-0000-0100-00009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7" name="Picture 57">
          <a:extLst>
            <a:ext uri="{FF2B5EF4-FFF2-40B4-BE49-F238E27FC236}">
              <a16:creationId xmlns="" xmlns:a16="http://schemas.microsoft.com/office/drawing/2014/main" id="{00000000-0008-0000-0100-00009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8" name="Picture 58">
          <a:extLst>
            <a:ext uri="{FF2B5EF4-FFF2-40B4-BE49-F238E27FC236}">
              <a16:creationId xmlns="" xmlns:a16="http://schemas.microsoft.com/office/drawing/2014/main" id="{00000000-0008-0000-01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19" name="Picture 59">
          <a:extLst>
            <a:ext uri="{FF2B5EF4-FFF2-40B4-BE49-F238E27FC236}">
              <a16:creationId xmlns="" xmlns:a16="http://schemas.microsoft.com/office/drawing/2014/main" id="{00000000-0008-0000-0100-0000A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0" name="Picture 60">
          <a:extLst>
            <a:ext uri="{FF2B5EF4-FFF2-40B4-BE49-F238E27FC236}">
              <a16:creationId xmlns="" xmlns:a16="http://schemas.microsoft.com/office/drawing/2014/main" id="{00000000-0008-0000-0100-0000A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1" name="Picture 61">
          <a:extLst>
            <a:ext uri="{FF2B5EF4-FFF2-40B4-BE49-F238E27FC236}">
              <a16:creationId xmlns="" xmlns:a16="http://schemas.microsoft.com/office/drawing/2014/main" id="{00000000-0008-0000-0100-0000A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2" name="Picture 62">
          <a:extLst>
            <a:ext uri="{FF2B5EF4-FFF2-40B4-BE49-F238E27FC236}">
              <a16:creationId xmlns="" xmlns:a16="http://schemas.microsoft.com/office/drawing/2014/main" id="{00000000-0008-0000-0100-0000A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3" name="Picture 63">
          <a:extLst>
            <a:ext uri="{FF2B5EF4-FFF2-40B4-BE49-F238E27FC236}">
              <a16:creationId xmlns="" xmlns:a16="http://schemas.microsoft.com/office/drawing/2014/main" id="{00000000-0008-0000-0100-0000A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4" name="Picture 64">
          <a:extLst>
            <a:ext uri="{FF2B5EF4-FFF2-40B4-BE49-F238E27FC236}">
              <a16:creationId xmlns="" xmlns:a16="http://schemas.microsoft.com/office/drawing/2014/main" id="{00000000-0008-0000-0100-0000A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5" name="Picture 65">
          <a:extLst>
            <a:ext uri="{FF2B5EF4-FFF2-40B4-BE49-F238E27FC236}">
              <a16:creationId xmlns="" xmlns:a16="http://schemas.microsoft.com/office/drawing/2014/main" id="{00000000-0008-0000-0100-0000A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6" name="Picture 66">
          <a:extLst>
            <a:ext uri="{FF2B5EF4-FFF2-40B4-BE49-F238E27FC236}">
              <a16:creationId xmlns="" xmlns:a16="http://schemas.microsoft.com/office/drawing/2014/main" id="{00000000-0008-0000-0100-0000A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7" name="Picture 67">
          <a:extLst>
            <a:ext uri="{FF2B5EF4-FFF2-40B4-BE49-F238E27FC236}">
              <a16:creationId xmlns="" xmlns:a16="http://schemas.microsoft.com/office/drawing/2014/main" id="{00000000-0008-0000-0100-0000A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8" name="Picture 68">
          <a:extLst>
            <a:ext uri="{FF2B5EF4-FFF2-40B4-BE49-F238E27FC236}">
              <a16:creationId xmlns="" xmlns:a16="http://schemas.microsoft.com/office/drawing/2014/main" id="{00000000-0008-0000-0100-0000A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29" name="Picture 69">
          <a:extLst>
            <a:ext uri="{FF2B5EF4-FFF2-40B4-BE49-F238E27FC236}">
              <a16:creationId xmlns="" xmlns:a16="http://schemas.microsoft.com/office/drawing/2014/main" id="{00000000-0008-0000-0100-0000A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0" name="Picture 70">
          <a:extLst>
            <a:ext uri="{FF2B5EF4-FFF2-40B4-BE49-F238E27FC236}">
              <a16:creationId xmlns="" xmlns:a16="http://schemas.microsoft.com/office/drawing/2014/main" id="{00000000-0008-0000-0100-0000A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1" name="Picture 71">
          <a:extLst>
            <a:ext uri="{FF2B5EF4-FFF2-40B4-BE49-F238E27FC236}">
              <a16:creationId xmlns="" xmlns:a16="http://schemas.microsoft.com/office/drawing/2014/main" id="{00000000-0008-0000-0100-0000A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2" name="Picture 72">
          <a:extLst>
            <a:ext uri="{FF2B5EF4-FFF2-40B4-BE49-F238E27FC236}">
              <a16:creationId xmlns="" xmlns:a16="http://schemas.microsoft.com/office/drawing/2014/main" id="{00000000-0008-0000-0100-0000A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3" name="Picture 73">
          <a:extLst>
            <a:ext uri="{FF2B5EF4-FFF2-40B4-BE49-F238E27FC236}">
              <a16:creationId xmlns="" xmlns:a16="http://schemas.microsoft.com/office/drawing/2014/main" id="{00000000-0008-0000-0100-0000A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4" name="Picture 74">
          <a:extLst>
            <a:ext uri="{FF2B5EF4-FFF2-40B4-BE49-F238E27FC236}">
              <a16:creationId xmlns="" xmlns:a16="http://schemas.microsoft.com/office/drawing/2014/main" id="{00000000-0008-0000-0100-0000A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5" name="Picture 75">
          <a:extLst>
            <a:ext uri="{FF2B5EF4-FFF2-40B4-BE49-F238E27FC236}">
              <a16:creationId xmlns="" xmlns:a16="http://schemas.microsoft.com/office/drawing/2014/main" id="{00000000-0008-0000-0100-0000B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6" name="Picture 76">
          <a:extLst>
            <a:ext uri="{FF2B5EF4-FFF2-40B4-BE49-F238E27FC236}">
              <a16:creationId xmlns="" xmlns:a16="http://schemas.microsoft.com/office/drawing/2014/main" id="{00000000-0008-0000-0100-0000B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7" name="Picture 77">
          <a:extLst>
            <a:ext uri="{FF2B5EF4-FFF2-40B4-BE49-F238E27FC236}">
              <a16:creationId xmlns="" xmlns:a16="http://schemas.microsoft.com/office/drawing/2014/main" id="{00000000-0008-0000-0100-0000B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8" name="Picture 78">
          <a:extLst>
            <a:ext uri="{FF2B5EF4-FFF2-40B4-BE49-F238E27FC236}">
              <a16:creationId xmlns="" xmlns:a16="http://schemas.microsoft.com/office/drawing/2014/main" id="{00000000-0008-0000-0100-0000B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39" name="Picture 79">
          <a:extLst>
            <a:ext uri="{FF2B5EF4-FFF2-40B4-BE49-F238E27FC236}">
              <a16:creationId xmlns="" xmlns:a16="http://schemas.microsoft.com/office/drawing/2014/main" id="{00000000-0008-0000-0100-0000B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0" name="Picture 80">
          <a:extLst>
            <a:ext uri="{FF2B5EF4-FFF2-40B4-BE49-F238E27FC236}">
              <a16:creationId xmlns="" xmlns:a16="http://schemas.microsoft.com/office/drawing/2014/main" id="{00000000-0008-0000-0100-0000B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1" name="Picture 81">
          <a:extLst>
            <a:ext uri="{FF2B5EF4-FFF2-40B4-BE49-F238E27FC236}">
              <a16:creationId xmlns="" xmlns:a16="http://schemas.microsoft.com/office/drawing/2014/main" id="{00000000-0008-0000-0100-0000B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2" name="Picture 82">
          <a:extLst>
            <a:ext uri="{FF2B5EF4-FFF2-40B4-BE49-F238E27FC236}">
              <a16:creationId xmlns="" xmlns:a16="http://schemas.microsoft.com/office/drawing/2014/main" id="{00000000-0008-0000-0100-0000B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3" name="Picture 83">
          <a:extLst>
            <a:ext uri="{FF2B5EF4-FFF2-40B4-BE49-F238E27FC236}">
              <a16:creationId xmlns="" xmlns:a16="http://schemas.microsoft.com/office/drawing/2014/main" id="{00000000-0008-0000-0100-0000B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4" name="Picture 84">
          <a:extLst>
            <a:ext uri="{FF2B5EF4-FFF2-40B4-BE49-F238E27FC236}">
              <a16:creationId xmlns="" xmlns:a16="http://schemas.microsoft.com/office/drawing/2014/main" id="{00000000-0008-0000-0100-0000B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5" name="Picture 85">
          <a:extLst>
            <a:ext uri="{FF2B5EF4-FFF2-40B4-BE49-F238E27FC236}">
              <a16:creationId xmlns="" xmlns:a16="http://schemas.microsoft.com/office/drawing/2014/main" id="{00000000-0008-0000-0100-0000B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3832</xdr:row>
      <xdr:rowOff>0</xdr:rowOff>
    </xdr:from>
    <xdr:to>
      <xdr:col>0</xdr:col>
      <xdr:colOff>60960</xdr:colOff>
      <xdr:row>3832</xdr:row>
      <xdr:rowOff>47625</xdr:rowOff>
    </xdr:to>
    <xdr:pic>
      <xdr:nvPicPr>
        <xdr:cNvPr id="646" name="Picture 86">
          <a:extLst>
            <a:ext uri="{FF2B5EF4-FFF2-40B4-BE49-F238E27FC236}">
              <a16:creationId xmlns="" xmlns:a16="http://schemas.microsoft.com/office/drawing/2014/main" id="{00000000-0008-0000-0100-0000B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83105000"/>
          <a:ext cx="60960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3859</xdr:row>
      <xdr:rowOff>0</xdr:rowOff>
    </xdr:from>
    <xdr:to>
      <xdr:col>0</xdr:col>
      <xdr:colOff>60960</xdr:colOff>
      <xdr:row>3859</xdr:row>
      <xdr:rowOff>48260</xdr:rowOff>
    </xdr:to>
    <xdr:pic>
      <xdr:nvPicPr>
        <xdr:cNvPr id="647" name="Picture 8">
          <a:extLst>
            <a:ext uri="{FF2B5EF4-FFF2-40B4-BE49-F238E27FC236}">
              <a16:creationId xmlns="" xmlns:a16="http://schemas.microsoft.com/office/drawing/2014/main" id="{00000000-0008-0000-0100-0000B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96516200"/>
          <a:ext cx="609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3859</xdr:row>
      <xdr:rowOff>0</xdr:rowOff>
    </xdr:from>
    <xdr:to>
      <xdr:col>0</xdr:col>
      <xdr:colOff>60960</xdr:colOff>
      <xdr:row>3859</xdr:row>
      <xdr:rowOff>48260</xdr:rowOff>
    </xdr:to>
    <xdr:pic>
      <xdr:nvPicPr>
        <xdr:cNvPr id="648" name="Picture 9">
          <a:extLst>
            <a:ext uri="{FF2B5EF4-FFF2-40B4-BE49-F238E27FC236}">
              <a16:creationId xmlns="" xmlns:a16="http://schemas.microsoft.com/office/drawing/2014/main" id="{00000000-0008-0000-0100-0000B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96516200"/>
          <a:ext cx="609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3857</xdr:row>
      <xdr:rowOff>0</xdr:rowOff>
    </xdr:from>
    <xdr:to>
      <xdr:col>0</xdr:col>
      <xdr:colOff>60960</xdr:colOff>
      <xdr:row>3857</xdr:row>
      <xdr:rowOff>29210</xdr:rowOff>
    </xdr:to>
    <xdr:pic>
      <xdr:nvPicPr>
        <xdr:cNvPr id="649" name="Picture 2">
          <a:extLst>
            <a:ext uri="{FF2B5EF4-FFF2-40B4-BE49-F238E27FC236}">
              <a16:creationId xmlns="" xmlns:a16="http://schemas.microsoft.com/office/drawing/2014/main" id="{00000000-0008-0000-0100-0000B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95678000"/>
          <a:ext cx="609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3857</xdr:row>
      <xdr:rowOff>0</xdr:rowOff>
    </xdr:from>
    <xdr:to>
      <xdr:col>0</xdr:col>
      <xdr:colOff>60960</xdr:colOff>
      <xdr:row>3857</xdr:row>
      <xdr:rowOff>29210</xdr:rowOff>
    </xdr:to>
    <xdr:pic>
      <xdr:nvPicPr>
        <xdr:cNvPr id="650" name="Picture 3">
          <a:extLst>
            <a:ext uri="{FF2B5EF4-FFF2-40B4-BE49-F238E27FC236}">
              <a16:creationId xmlns="" xmlns:a16="http://schemas.microsoft.com/office/drawing/2014/main" id="{00000000-0008-0000-0100-0000B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2250" y="1995678000"/>
          <a:ext cx="60960" cy="2921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APPROVED%20BUDGET%20ESTIMATES%20FY2024-2025-%20JACARANDA%20FINAL-27.06.2024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FY%202024-25%20KWALE%20COUNTY%20BUDGET%20DOCUMENTS\APPROVED%20BUDGET%20ESTIMATES%20FY2024-2025-%20JACARANDA%20FINAL-27.06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TROUBLE%20SHOOTING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APPROVED%20SUPPLEMENTARY%20%20BUDGET%20%20NO%201%20FY%202024-2025%20%2010-09-2024-VIPINGO%20BEACH%20RESORT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FY%202024-25%20KWALE%20COUNTY%20BUDGET%20DOCUMENTS\COMMITMENTS%20SUMMARY%20WORKINGS%20ON%20THE%20SUPPLEMENTARY%20BUDGET%20NO.%20FY%202024-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P.E%20ANALYSIS%20SUPP%20BUDGET%20NO%20.1%20FY%202024-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BUDGET%2024-2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FY%202024-25%20KWALE%20COUNTY%20BUDGET%20DOCUMENTS\APPROVED%20BUDGET%20ESTIMATES%20FY2024-2025-%20-27.06.2024%20EXCEL%20SHEE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wnloads\New%20folder\PUBLISHED%20DOCUMENTS%20FOR%20FY%202024-2025%20BUDGET\Approved%20Documents%202023.2024\SUMMARY%20WORKINGS%20ON%20THE%20SUPPLEMENTARY%20BUDGET%20NO.%20FY%202024-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PROPOSED%20BUDGET%20ESTIMATES%20FY2024-2025-ACCOUNTS%20DIVISIO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Revised%201st%20Supplimentary%20Proposals%203062-CO%20Edits%2012.8.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esktop\HEALTH%20BUDGET\AMENDED%20%20BUDGET%20ESTIMATES%20FY2024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OSR TARGETS"/>
      <sheetName val="MINING ROYALTIES"/>
      <sheetName val="APPROVED CEILINGS"/>
      <sheetName val="BUDGET SUMMARY"/>
      <sheetName val="FINANCE"/>
      <sheetName val="AGRICULTURE"/>
      <sheetName val="ENVIRONMENT"/>
      <sheetName val="CURATIVE HEALTH"/>
      <sheetName val="ASSEMBLY"/>
      <sheetName val="TRADE &amp;ENTERPRISE DEVPT."/>
      <sheetName val="SOCIAL SERVICES"/>
      <sheetName val="EXECUTIVE SERVICES"/>
      <sheetName val="EDUCATION"/>
      <sheetName val="WATER"/>
      <sheetName val="ROADS"/>
      <sheetName val="TOURISM &amp;ICT"/>
      <sheetName val="CPSB"/>
      <sheetName val="PSA"/>
      <sheetName val="KWALE MUN"/>
      <sheetName val="DIANI MUN"/>
      <sheetName val="COUNTY ATTORNEY"/>
      <sheetName val="LUNGALUNGA MUN."/>
      <sheetName val="KINANGO MUN."/>
      <sheetName val="PREVENTIVE HEALTH"/>
    </sheetNames>
    <sheetDataSet>
      <sheetData sheetId="0" refreshError="1">
        <row r="3">
          <cell r="B3">
            <v>8887499175</v>
          </cell>
        </row>
        <row r="6">
          <cell r="B6">
            <v>52140000</v>
          </cell>
        </row>
        <row r="7">
          <cell r="B7">
            <v>206900399</v>
          </cell>
        </row>
        <row r="8">
          <cell r="B8">
            <v>37500000</v>
          </cell>
        </row>
        <row r="9">
          <cell r="B9">
            <v>250000000</v>
          </cell>
        </row>
        <row r="10">
          <cell r="B10">
            <v>674512957</v>
          </cell>
        </row>
        <row r="13">
          <cell r="A13" t="str">
            <v>Primary Healthcare in Devolved Context (DANIDA)</v>
          </cell>
          <cell r="B13">
            <v>11992500</v>
          </cell>
        </row>
        <row r="14">
          <cell r="B14">
            <v>151515152</v>
          </cell>
        </row>
        <row r="15">
          <cell r="B15">
            <v>4701951</v>
          </cell>
        </row>
        <row r="16">
          <cell r="B16">
            <v>10918919</v>
          </cell>
        </row>
        <row r="17">
          <cell r="B17">
            <v>1000000000</v>
          </cell>
        </row>
        <row r="18">
          <cell r="B18">
            <v>11000000</v>
          </cell>
        </row>
        <row r="19">
          <cell r="B19">
            <v>120188971</v>
          </cell>
        </row>
        <row r="20">
          <cell r="B20">
            <v>35000000</v>
          </cell>
        </row>
        <row r="21">
          <cell r="B21">
            <v>6660000</v>
          </cell>
        </row>
        <row r="26">
          <cell r="B26">
            <v>450000000</v>
          </cell>
        </row>
        <row r="28">
          <cell r="B28">
            <v>300000000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G6">
            <v>500000</v>
          </cell>
        </row>
        <row r="14">
          <cell r="G14">
            <v>1200000</v>
          </cell>
        </row>
        <row r="15">
          <cell r="G15">
            <v>40000</v>
          </cell>
        </row>
        <row r="18">
          <cell r="G18">
            <v>140000</v>
          </cell>
          <cell r="H18">
            <v>100000</v>
          </cell>
        </row>
        <row r="19">
          <cell r="G19">
            <v>160000</v>
          </cell>
        </row>
        <row r="22">
          <cell r="G22">
            <v>200000</v>
          </cell>
        </row>
        <row r="23">
          <cell r="G23">
            <v>500000</v>
          </cell>
        </row>
        <row r="24">
          <cell r="G24">
            <v>700000</v>
          </cell>
        </row>
        <row r="28">
          <cell r="G28">
            <v>2000000</v>
          </cell>
        </row>
        <row r="35">
          <cell r="G35">
            <v>200000</v>
          </cell>
        </row>
        <row r="36">
          <cell r="G36">
            <v>600000</v>
          </cell>
        </row>
        <row r="59">
          <cell r="G59">
            <v>2000000</v>
          </cell>
        </row>
        <row r="60">
          <cell r="G60">
            <v>400000</v>
          </cell>
        </row>
        <row r="80">
          <cell r="G80">
            <v>300000</v>
          </cell>
        </row>
        <row r="88">
          <cell r="G88">
            <v>400000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5">
          <cell r="C5">
            <v>1598227.0898516607</v>
          </cell>
        </row>
      </sheetData>
      <sheetData sheetId="23" refreshError="1"/>
      <sheetData sheetId="2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OSR TARGETS"/>
      <sheetName val="MINING ROYALTIES"/>
      <sheetName val="APPROVED CEILINGS"/>
      <sheetName val="BUDGET SUMMARY"/>
      <sheetName val="FINANCE"/>
      <sheetName val="AGRICULTURE"/>
      <sheetName val="ENVIRONMENT"/>
      <sheetName val="CURATIVE HEALTH"/>
      <sheetName val="ASSEMBLY"/>
      <sheetName val="TRADE &amp;ENTERPRISE DEVPT."/>
      <sheetName val="SOCIAL SERVICES"/>
      <sheetName val="EXECUTIVE SERVICES"/>
      <sheetName val="EDUCATION"/>
      <sheetName val="WATER"/>
      <sheetName val="ROADS"/>
      <sheetName val="TOURISM &amp;ICT"/>
      <sheetName val="CPSB"/>
      <sheetName val="PSA"/>
      <sheetName val="KWALE MUN"/>
      <sheetName val="DIANI MUN"/>
      <sheetName val="COUNTY ATTORNEY"/>
      <sheetName val="LUNGALUNGA MUN."/>
      <sheetName val="KINANGO MUN."/>
      <sheetName val="PREVENTIVE HEAL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5">
          <cell r="C5">
            <v>6946759.0406085635</v>
          </cell>
        </row>
      </sheetData>
      <sheetData sheetId="21">
        <row r="6">
          <cell r="B6">
            <v>13446949.991648588</v>
          </cell>
        </row>
      </sheetData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ED SUPP.BUDGET 1-FY 24-25"/>
      <sheetName val="Sheet1"/>
      <sheetName val="BUDGET SUMMARY"/>
    </sheetNames>
    <sheetDataSet>
      <sheetData sheetId="0">
        <row r="184">
          <cell r="E184">
            <v>185944703.88999999</v>
          </cell>
        </row>
        <row r="191">
          <cell r="C191">
            <v>5157018.5999999996</v>
          </cell>
        </row>
        <row r="506">
          <cell r="E506">
            <v>18634598</v>
          </cell>
        </row>
        <row r="560">
          <cell r="C560">
            <v>166122939.67000002</v>
          </cell>
        </row>
        <row r="932">
          <cell r="E932">
            <v>17538180.899999999</v>
          </cell>
        </row>
        <row r="1394">
          <cell r="E1394">
            <v>214176378.41999999</v>
          </cell>
        </row>
        <row r="1448">
          <cell r="E1448">
            <v>165465546.36000001</v>
          </cell>
        </row>
        <row r="2346">
          <cell r="C2346">
            <v>114392700</v>
          </cell>
        </row>
        <row r="2367">
          <cell r="C2367">
            <v>197415653.58442831</v>
          </cell>
        </row>
        <row r="2660">
          <cell r="E2660">
            <v>14633395.6</v>
          </cell>
        </row>
        <row r="2685">
          <cell r="E2685">
            <v>141400875.75999999</v>
          </cell>
        </row>
        <row r="3233">
          <cell r="C3233">
            <v>30748370</v>
          </cell>
        </row>
        <row r="3259">
          <cell r="C3259">
            <v>120610941.66</v>
          </cell>
        </row>
        <row r="3522">
          <cell r="C3522">
            <v>15265037.17</v>
          </cell>
        </row>
        <row r="3774">
          <cell r="C3774">
            <v>52992716</v>
          </cell>
        </row>
        <row r="3864">
          <cell r="C3864">
            <v>271128480.89999998</v>
          </cell>
        </row>
        <row r="4236">
          <cell r="C4236">
            <v>18846218.84</v>
          </cell>
        </row>
        <row r="4328">
          <cell r="C4328">
            <v>265564198.04999995</v>
          </cell>
          <cell r="E4328">
            <v>265564198.04999995</v>
          </cell>
        </row>
        <row r="4335">
          <cell r="E4335">
            <v>759737497.70999992</v>
          </cell>
        </row>
        <row r="4645">
          <cell r="C4645">
            <v>27162526.52</v>
          </cell>
        </row>
        <row r="4743">
          <cell r="C4743">
            <v>517601213.80000013</v>
          </cell>
        </row>
        <row r="5019">
          <cell r="C5019">
            <v>45867484.549999997</v>
          </cell>
        </row>
        <row r="5035">
          <cell r="C5035">
            <v>40250844.340000004</v>
          </cell>
        </row>
        <row r="5334">
          <cell r="C5334">
            <v>10877816</v>
          </cell>
        </row>
        <row r="5337">
          <cell r="C5337">
            <v>0</v>
          </cell>
        </row>
        <row r="5475">
          <cell r="C5475">
            <v>13668817.6</v>
          </cell>
        </row>
        <row r="5480">
          <cell r="C5480">
            <v>8953031</v>
          </cell>
        </row>
        <row r="5874">
          <cell r="C5874">
            <v>7580960</v>
          </cell>
        </row>
        <row r="5885">
          <cell r="C5885">
            <v>112459627</v>
          </cell>
        </row>
        <row r="5963">
          <cell r="C5963">
            <v>5407680</v>
          </cell>
        </row>
        <row r="5973">
          <cell r="C5973">
            <v>29781066</v>
          </cell>
        </row>
        <row r="6057">
          <cell r="C6057">
            <v>137864310</v>
          </cell>
        </row>
        <row r="6131">
          <cell r="C6131">
            <v>627634</v>
          </cell>
        </row>
        <row r="6140">
          <cell r="C6140">
            <v>37031202</v>
          </cell>
        </row>
        <row r="6228">
          <cell r="C6228">
            <v>1132905</v>
          </cell>
        </row>
        <row r="6236">
          <cell r="C6236">
            <v>23223101.699999999</v>
          </cell>
        </row>
        <row r="6816">
          <cell r="C6816">
            <v>7334473.5</v>
          </cell>
        </row>
        <row r="6856">
          <cell r="E6856">
            <v>121188555.84</v>
          </cell>
        </row>
      </sheetData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. BUDGET NO. 1 FY 2023-2024"/>
      <sheetName val="SUPP. BUDGET NO1 FY2024-2025"/>
      <sheetName val="BUDGET SUMMARY"/>
      <sheetName val="ANALYSIS"/>
      <sheetName val="WATER SERVICES - DEFERRED PROJE"/>
      <sheetName val="EDUCATION - DEFERRED PROJECTS"/>
    </sheetNames>
    <sheetDataSet>
      <sheetData sheetId="0"/>
      <sheetData sheetId="1">
        <row r="30">
          <cell r="L30">
            <v>15039218850.610001</v>
          </cell>
        </row>
        <row r="59">
          <cell r="L59">
            <v>191827566.73545277</v>
          </cell>
        </row>
        <row r="428">
          <cell r="L428">
            <v>730188652.44770873</v>
          </cell>
        </row>
        <row r="430">
          <cell r="L430">
            <v>922016219.1831615</v>
          </cell>
        </row>
        <row r="432">
          <cell r="L432">
            <v>27557018.600000001</v>
          </cell>
        </row>
        <row r="438">
          <cell r="L438">
            <v>141138616.48392117</v>
          </cell>
        </row>
        <row r="828">
          <cell r="L828">
            <v>53968019</v>
          </cell>
        </row>
        <row r="830">
          <cell r="L830">
            <v>195106635.48392117</v>
          </cell>
        </row>
        <row r="832">
          <cell r="L832">
            <v>428018961.67000002</v>
          </cell>
        </row>
        <row r="834">
          <cell r="L834">
            <v>623125597.15392113</v>
          </cell>
        </row>
        <row r="838">
          <cell r="L838">
            <v>29439456.509399109</v>
          </cell>
        </row>
        <row r="1092">
          <cell r="L1092">
            <v>102081445.90000001</v>
          </cell>
        </row>
        <row r="1094">
          <cell r="L1094">
            <v>131520902.40939911</v>
          </cell>
        </row>
        <row r="1096">
          <cell r="L1096">
            <v>637612247.25</v>
          </cell>
        </row>
        <row r="1098">
          <cell r="L1098">
            <v>769133149.65939915</v>
          </cell>
        </row>
        <row r="1102">
          <cell r="L1102">
            <v>1799738514.2409661</v>
          </cell>
        </row>
        <row r="2181">
          <cell r="L2181">
            <v>1253159931.4200001</v>
          </cell>
        </row>
        <row r="2183">
          <cell r="L2183">
            <v>3057898445.6609659</v>
          </cell>
        </row>
        <row r="2185">
          <cell r="L2185">
            <v>337105406.36000001</v>
          </cell>
        </row>
        <row r="2187">
          <cell r="L2187">
            <v>3395003852.0209661</v>
          </cell>
        </row>
        <row r="2509">
          <cell r="L2509">
            <v>308612771.20000005</v>
          </cell>
        </row>
        <row r="2511">
          <cell r="L2511">
            <v>491281224</v>
          </cell>
        </row>
        <row r="2513">
          <cell r="L2513">
            <v>799893995.20000005</v>
          </cell>
        </row>
        <row r="2515">
          <cell r="L2515">
            <v>439415653.58442831</v>
          </cell>
        </row>
        <row r="2517">
          <cell r="L2517">
            <v>1239309648.7844284</v>
          </cell>
        </row>
        <row r="3100">
          <cell r="L3100">
            <v>39847363.075636379</v>
          </cell>
        </row>
        <row r="3102">
          <cell r="L3102">
            <v>75613734.599999994</v>
          </cell>
        </row>
        <row r="3104">
          <cell r="L3104">
            <v>115461097.67563638</v>
          </cell>
        </row>
        <row r="3106">
          <cell r="L3106">
            <v>630470389.75999999</v>
          </cell>
        </row>
        <row r="3108">
          <cell r="L3108">
            <v>745931487.4356364</v>
          </cell>
        </row>
        <row r="3409">
          <cell r="L3409">
            <v>39180226.9804428</v>
          </cell>
        </row>
        <row r="3411">
          <cell r="L3411">
            <v>86944636</v>
          </cell>
        </row>
        <row r="3413">
          <cell r="L3413">
            <v>126124862.98044279</v>
          </cell>
        </row>
        <row r="3415">
          <cell r="L3415">
            <v>304110941.65999997</v>
          </cell>
        </row>
        <row r="3417">
          <cell r="L3417">
            <v>430235804.64044273</v>
          </cell>
        </row>
        <row r="3666">
          <cell r="L3666">
            <v>74462090.9294319</v>
          </cell>
        </row>
        <row r="3668">
          <cell r="L3668">
            <v>89505337.170000002</v>
          </cell>
        </row>
        <row r="3670">
          <cell r="L3670">
            <v>163967428.0994319</v>
          </cell>
        </row>
        <row r="3672">
          <cell r="L3672">
            <v>0</v>
          </cell>
        </row>
        <row r="3674">
          <cell r="L3674">
            <v>163967428.0994319</v>
          </cell>
        </row>
        <row r="4098">
          <cell r="L4098">
            <v>645483711.69505835</v>
          </cell>
        </row>
        <row r="4100">
          <cell r="L4100">
            <v>657898673</v>
          </cell>
        </row>
        <row r="4102">
          <cell r="L4102">
            <v>1303382384.6950583</v>
          </cell>
        </row>
        <row r="4104">
          <cell r="L4104">
            <v>427390360.89999998</v>
          </cell>
        </row>
        <row r="4106">
          <cell r="L4106">
            <v>1730772745.5950584</v>
          </cell>
        </row>
        <row r="4481">
          <cell r="L4481">
            <v>47819743.891326748</v>
          </cell>
        </row>
        <row r="4483">
          <cell r="L4483">
            <v>95471501.840000004</v>
          </cell>
        </row>
        <row r="4485">
          <cell r="L4485">
            <v>143291245.73132676</v>
          </cell>
        </row>
        <row r="4487">
          <cell r="L4487">
            <v>1935539951.71</v>
          </cell>
        </row>
        <row r="4489">
          <cell r="L4489">
            <v>2078831197.4413269</v>
          </cell>
        </row>
        <row r="4883">
          <cell r="L4883">
            <v>57482129.143061042</v>
          </cell>
        </row>
        <row r="4885">
          <cell r="L4885">
            <v>123195967.12</v>
          </cell>
        </row>
        <row r="4887">
          <cell r="L4887">
            <v>180678096.26306105</v>
          </cell>
        </row>
        <row r="4889">
          <cell r="L4889">
            <v>1078912720.8000002</v>
          </cell>
        </row>
        <row r="4891">
          <cell r="L4891">
            <v>1259590817.0630612</v>
          </cell>
        </row>
        <row r="5204">
          <cell r="L5204">
            <v>25481816.892221827</v>
          </cell>
        </row>
        <row r="5206">
          <cell r="L5206">
            <v>80737845.549999997</v>
          </cell>
        </row>
        <row r="5208">
          <cell r="L5208">
            <v>106219662.44222182</v>
          </cell>
        </row>
        <row r="5210">
          <cell r="L5210">
            <v>43050844.340000004</v>
          </cell>
        </row>
        <row r="5212">
          <cell r="L5212">
            <v>149270506.78222182</v>
          </cell>
        </row>
        <row r="5390">
          <cell r="L5390">
            <v>33018285.535594966</v>
          </cell>
        </row>
        <row r="5392">
          <cell r="L5392">
            <v>52009694</v>
          </cell>
        </row>
        <row r="5394">
          <cell r="L5394">
            <v>85027979.53559497</v>
          </cell>
        </row>
        <row r="5396">
          <cell r="L5396">
            <v>15000000</v>
          </cell>
        </row>
        <row r="5398">
          <cell r="L5398">
            <v>100027979.53559497</v>
          </cell>
        </row>
        <row r="5776">
          <cell r="L5776">
            <v>201176389.53360096</v>
          </cell>
        </row>
        <row r="5778">
          <cell r="L5778">
            <v>124832283.59999999</v>
          </cell>
        </row>
        <row r="5780">
          <cell r="L5780">
            <v>326008673.13360095</v>
          </cell>
        </row>
        <row r="5782">
          <cell r="L5782">
            <v>0</v>
          </cell>
        </row>
        <row r="5784">
          <cell r="L5784">
            <v>326008673.13360095</v>
          </cell>
        </row>
        <row r="5789">
          <cell r="L5789">
            <v>4336729.5458486266</v>
          </cell>
        </row>
        <row r="5794">
          <cell r="L5794">
            <v>40163472</v>
          </cell>
        </row>
        <row r="5876">
          <cell r="L5876">
            <v>44500201.545848623</v>
          </cell>
        </row>
        <row r="5892">
          <cell r="L5892">
            <v>112459627</v>
          </cell>
        </row>
        <row r="5894">
          <cell r="L5894">
            <v>156959828.54584861</v>
          </cell>
        </row>
        <row r="5898">
          <cell r="L5898">
            <v>6397893.1379470136</v>
          </cell>
        </row>
        <row r="5903">
          <cell r="L5903">
            <v>49034608.369999997</v>
          </cell>
        </row>
        <row r="5966">
          <cell r="L5966">
            <v>55432501.507947013</v>
          </cell>
        </row>
        <row r="5990">
          <cell r="L5990">
            <v>118781066</v>
          </cell>
        </row>
        <row r="5992">
          <cell r="L5992">
            <v>174213567.50794703</v>
          </cell>
        </row>
        <row r="5996">
          <cell r="L5996">
            <v>12384501.689920196</v>
          </cell>
        </row>
        <row r="6001">
          <cell r="L6001">
            <v>185748568</v>
          </cell>
        </row>
        <row r="6059">
          <cell r="L6059">
            <v>198133069.68992019</v>
          </cell>
        </row>
        <row r="6061">
          <cell r="L6061">
            <v>0</v>
          </cell>
        </row>
        <row r="6064">
          <cell r="L6064">
            <v>198133069.68992019</v>
          </cell>
        </row>
        <row r="6069">
          <cell r="L6069">
            <v>1471950.5990159102</v>
          </cell>
        </row>
        <row r="6074">
          <cell r="L6074">
            <v>21938725</v>
          </cell>
        </row>
        <row r="6133">
          <cell r="L6133">
            <v>23410675.59901591</v>
          </cell>
        </row>
        <row r="6153">
          <cell r="L6153">
            <v>62531202</v>
          </cell>
        </row>
        <row r="6155">
          <cell r="L6155">
            <v>85941877.599015906</v>
          </cell>
        </row>
        <row r="6161">
          <cell r="L6161">
            <v>1471950.5990159095</v>
          </cell>
        </row>
        <row r="6166">
          <cell r="L6166">
            <v>22715264</v>
          </cell>
        </row>
        <row r="6230">
          <cell r="L6230">
            <v>24187214.59901591</v>
          </cell>
        </row>
        <row r="6250">
          <cell r="L6250">
            <v>57723101.700000003</v>
          </cell>
        </row>
        <row r="6252">
          <cell r="L6252">
            <v>81910316.299015909</v>
          </cell>
        </row>
        <row r="6943">
          <cell r="L6943">
            <v>112544685</v>
          </cell>
        </row>
        <row r="6945">
          <cell r="L6945">
            <v>112544685</v>
          </cell>
        </row>
        <row r="6947">
          <cell r="L6947">
            <v>268733380.84000003</v>
          </cell>
        </row>
        <row r="6949">
          <cell r="L6949">
            <v>381278065.84000003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SUMMARY"/>
      <sheetName val="COMMITMENTS"/>
      <sheetName val="FINANCE"/>
      <sheetName val="AGR"/>
      <sheetName val="BUDGET SUMMARY"/>
      <sheetName val="ENV"/>
      <sheetName val="CURATIVE"/>
      <sheetName val="ASSEMBLY"/>
      <sheetName val="TRADE"/>
      <sheetName val="SOCIAL"/>
      <sheetName val="EXECUTIVE"/>
      <sheetName val="EDUCATION"/>
      <sheetName val="WATER"/>
      <sheetName val="ROADS"/>
      <sheetName val="ICT &amp;TOURISM"/>
      <sheetName val="CPSB"/>
      <sheetName val="PSA"/>
      <sheetName val="KWALE MUN"/>
      <sheetName val="DIANI"/>
      <sheetName val="COUNTY ATTORNEY"/>
      <sheetName val="LUNGALUNGA"/>
      <sheetName val="KINANGO"/>
      <sheetName val="PREVENTIVE"/>
    </sheetNames>
    <sheetDataSet>
      <sheetData sheetId="0"/>
      <sheetData sheetId="1"/>
      <sheetData sheetId="2">
        <row r="23">
          <cell r="D23">
            <v>3443148248.6099997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E ANALYSIS"/>
    </sheetNames>
    <sheetDataSet>
      <sheetData sheetId="0" refreshError="1">
        <row r="3">
          <cell r="E3">
            <v>17836515.264547244</v>
          </cell>
        </row>
        <row r="4">
          <cell r="E4">
            <v>12622806.885257453</v>
          </cell>
        </row>
        <row r="5">
          <cell r="E5">
            <v>2525567.9522152399</v>
          </cell>
        </row>
        <row r="6">
          <cell r="E6">
            <v>154825879.75903383</v>
          </cell>
        </row>
        <row r="8">
          <cell r="E8">
            <v>3418447.0468054255</v>
          </cell>
        </row>
        <row r="9">
          <cell r="E9">
            <v>3361214.4161266298</v>
          </cell>
        </row>
        <row r="10">
          <cell r="E10">
            <v>6387993.9647074966</v>
          </cell>
        </row>
        <row r="11">
          <cell r="E11">
            <v>55375104.340445429</v>
          </cell>
        </row>
        <row r="12">
          <cell r="E12">
            <v>4102385.8606543439</v>
          </cell>
        </row>
        <row r="13">
          <cell r="E13">
            <v>4931307.856938961</v>
          </cell>
        </row>
        <row r="15">
          <cell r="E15">
            <v>2832590.4644050351</v>
          </cell>
        </row>
        <row r="16">
          <cell r="E16">
            <v>17258628.466399044</v>
          </cell>
        </row>
        <row r="17">
          <cell r="E17">
            <v>372041.69020319346</v>
          </cell>
        </row>
        <row r="18">
          <cell r="E18">
            <v>548865.90266154974</v>
          </cell>
        </row>
        <row r="19">
          <cell r="E19">
            <v>1062448.3017283918</v>
          </cell>
        </row>
        <row r="20">
          <cell r="E20">
            <v>126276.49083575039</v>
          </cell>
        </row>
        <row r="21">
          <cell r="E21">
            <v>126276.49083575039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</sheetNames>
    <sheetDataSet>
      <sheetData sheetId="0">
        <row r="26">
          <cell r="F26">
            <v>200000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OSR TARGETS"/>
      <sheetName val="MINING ROYALTIES"/>
      <sheetName val="APPROVED CEILINGS"/>
      <sheetName val="BUDGET SUMMARY"/>
      <sheetName val="FINANCE"/>
      <sheetName val="AGRICULTURE"/>
      <sheetName val="ENVIRONMENT"/>
      <sheetName val="CURATIVE HEALTH"/>
      <sheetName val="ASSEMBLY"/>
      <sheetName val="TRADE &amp;ENTERPRISE DEVPT."/>
      <sheetName val="SOCIAL SERVICES"/>
      <sheetName val="EXECUTIVE SERVICES"/>
      <sheetName val="EDUCATION"/>
      <sheetName val="WATER"/>
      <sheetName val="ROADS"/>
      <sheetName val="TOURISM &amp;ICT"/>
      <sheetName val="CPSB"/>
      <sheetName val="PSA"/>
      <sheetName val="KWALE MUN"/>
      <sheetName val="DIANI MUN"/>
      <sheetName val="COUNTY ATTORNEY"/>
      <sheetName val="LUNGALUNGA MUN."/>
      <sheetName val="KINANGO MUN."/>
      <sheetName val="PREVENTIVE HEALTH"/>
    </sheetNames>
    <sheetDataSet>
      <sheetData sheetId="0"/>
      <sheetData sheetId="1"/>
      <sheetData sheetId="2"/>
      <sheetData sheetId="3"/>
      <sheetData sheetId="4"/>
      <sheetData sheetId="5">
        <row r="17">
          <cell r="D17">
            <v>237000</v>
          </cell>
          <cell r="E17">
            <v>100000</v>
          </cell>
          <cell r="F17">
            <v>100000</v>
          </cell>
          <cell r="G17">
            <v>100000</v>
          </cell>
        </row>
        <row r="19">
          <cell r="F19">
            <v>40000</v>
          </cell>
        </row>
        <row r="23">
          <cell r="D23">
            <v>250000</v>
          </cell>
          <cell r="F23">
            <v>626175</v>
          </cell>
          <cell r="G23">
            <v>500000</v>
          </cell>
        </row>
        <row r="24">
          <cell r="D24">
            <v>1000000</v>
          </cell>
        </row>
        <row r="25">
          <cell r="D25">
            <v>3000000</v>
          </cell>
          <cell r="E25">
            <v>1500000</v>
          </cell>
          <cell r="F25">
            <v>1000000</v>
          </cell>
          <cell r="G25">
            <v>1500000</v>
          </cell>
        </row>
        <row r="29">
          <cell r="C29">
            <v>500000</v>
          </cell>
          <cell r="G29">
            <v>500000</v>
          </cell>
        </row>
        <row r="30">
          <cell r="C30">
            <v>2000000</v>
          </cell>
          <cell r="G30">
            <v>2000000</v>
          </cell>
        </row>
        <row r="34">
          <cell r="C34">
            <v>1500000</v>
          </cell>
          <cell r="D34">
            <v>1500000</v>
          </cell>
          <cell r="E34">
            <v>500000</v>
          </cell>
          <cell r="F34">
            <v>215200</v>
          </cell>
          <cell r="G34">
            <v>300000</v>
          </cell>
        </row>
        <row r="35">
          <cell r="C35">
            <v>31200</v>
          </cell>
          <cell r="D35">
            <v>126800</v>
          </cell>
          <cell r="E35">
            <v>100000</v>
          </cell>
        </row>
        <row r="36">
          <cell r="C36">
            <v>1500000</v>
          </cell>
        </row>
        <row r="41">
          <cell r="E41">
            <v>2000000</v>
          </cell>
        </row>
        <row r="45">
          <cell r="C45">
            <v>1000000</v>
          </cell>
          <cell r="D45">
            <v>1000000</v>
          </cell>
          <cell r="E45">
            <v>1000000</v>
          </cell>
          <cell r="F45">
            <v>500000</v>
          </cell>
          <cell r="G45">
            <v>975000</v>
          </cell>
        </row>
        <row r="49">
          <cell r="C49">
            <v>200000</v>
          </cell>
          <cell r="D49">
            <v>360000</v>
          </cell>
          <cell r="E49">
            <v>200000</v>
          </cell>
          <cell r="F49">
            <v>200000</v>
          </cell>
          <cell r="G49">
            <v>300000</v>
          </cell>
        </row>
        <row r="50">
          <cell r="C50">
            <v>3000000</v>
          </cell>
          <cell r="F50">
            <v>1500000</v>
          </cell>
          <cell r="G50">
            <v>1500000</v>
          </cell>
        </row>
        <row r="54">
          <cell r="C54">
            <v>3000000</v>
          </cell>
        </row>
        <row r="55">
          <cell r="C55">
            <v>6000000</v>
          </cell>
        </row>
        <row r="63">
          <cell r="C63">
            <v>1000000</v>
          </cell>
          <cell r="D63">
            <v>1000000</v>
          </cell>
          <cell r="E63">
            <v>0</v>
          </cell>
          <cell r="F63">
            <v>500000</v>
          </cell>
          <cell r="G63">
            <v>150000</v>
          </cell>
        </row>
        <row r="64">
          <cell r="C64">
            <v>1500000</v>
          </cell>
          <cell r="F64">
            <v>1000000</v>
          </cell>
          <cell r="G64">
            <v>500000</v>
          </cell>
        </row>
        <row r="65">
          <cell r="C65">
            <v>50000</v>
          </cell>
          <cell r="D65">
            <v>100000</v>
          </cell>
        </row>
        <row r="69">
          <cell r="B69">
            <v>6000000</v>
          </cell>
        </row>
        <row r="73">
          <cell r="B73">
            <v>100000</v>
          </cell>
        </row>
        <row r="74">
          <cell r="B74">
            <v>50000</v>
          </cell>
          <cell r="E74">
            <v>500000</v>
          </cell>
          <cell r="F74">
            <v>340000</v>
          </cell>
          <cell r="G74">
            <v>150000</v>
          </cell>
        </row>
        <row r="76">
          <cell r="B76">
            <v>500000</v>
          </cell>
          <cell r="C76">
            <v>461279</v>
          </cell>
        </row>
        <row r="80">
          <cell r="B80">
            <v>3000000</v>
          </cell>
        </row>
        <row r="84">
          <cell r="B84">
            <v>100000</v>
          </cell>
          <cell r="D84">
            <v>50000</v>
          </cell>
        </row>
        <row r="85">
          <cell r="B85">
            <v>500000</v>
          </cell>
        </row>
        <row r="86">
          <cell r="D86">
            <v>353964</v>
          </cell>
        </row>
        <row r="89">
          <cell r="B89">
            <v>5000000</v>
          </cell>
        </row>
        <row r="93">
          <cell r="D93">
            <v>3000000</v>
          </cell>
        </row>
        <row r="94">
          <cell r="D94">
            <v>3000000</v>
          </cell>
        </row>
        <row r="98">
          <cell r="C98">
            <v>1500000</v>
          </cell>
        </row>
        <row r="99">
          <cell r="C99">
            <v>23000000</v>
          </cell>
        </row>
        <row r="100">
          <cell r="C100">
            <v>21152018</v>
          </cell>
        </row>
        <row r="101">
          <cell r="C101">
            <v>1500000</v>
          </cell>
        </row>
        <row r="102">
          <cell r="C102">
            <v>500000</v>
          </cell>
        </row>
        <row r="105">
          <cell r="B105">
            <v>300000</v>
          </cell>
        </row>
        <row r="106">
          <cell r="B106">
            <v>200000</v>
          </cell>
          <cell r="C106">
            <v>300000</v>
          </cell>
          <cell r="D106">
            <v>500000</v>
          </cell>
        </row>
        <row r="120">
          <cell r="D120">
            <v>10000000</v>
          </cell>
        </row>
        <row r="121">
          <cell r="D121">
            <v>10000000</v>
          </cell>
        </row>
      </sheetData>
      <sheetData sheetId="6">
        <row r="7">
          <cell r="B7">
            <v>159761423.36917862</v>
          </cell>
        </row>
        <row r="13">
          <cell r="B13">
            <v>50000</v>
          </cell>
          <cell r="C13">
            <v>20000</v>
          </cell>
          <cell r="D13">
            <v>20000</v>
          </cell>
          <cell r="E13">
            <v>30000</v>
          </cell>
          <cell r="F13">
            <v>20000</v>
          </cell>
          <cell r="G13">
            <v>30000</v>
          </cell>
        </row>
        <row r="16">
          <cell r="B16">
            <v>200000</v>
          </cell>
          <cell r="C16">
            <v>200000</v>
          </cell>
          <cell r="D16">
            <v>200000</v>
          </cell>
          <cell r="E16">
            <v>100000</v>
          </cell>
          <cell r="F16">
            <v>100000</v>
          </cell>
          <cell r="G16">
            <v>100000</v>
          </cell>
          <cell r="H16">
            <v>100000</v>
          </cell>
        </row>
        <row r="17">
          <cell r="C17">
            <v>10000</v>
          </cell>
          <cell r="G17">
            <v>10000</v>
          </cell>
        </row>
        <row r="20">
          <cell r="B20">
            <v>600000</v>
          </cell>
          <cell r="C20">
            <v>0</v>
          </cell>
        </row>
        <row r="21">
          <cell r="B21">
            <v>500000</v>
          </cell>
          <cell r="C21">
            <v>0</v>
          </cell>
        </row>
        <row r="22">
          <cell r="B22">
            <v>2000000</v>
          </cell>
          <cell r="C22">
            <v>2000000</v>
          </cell>
          <cell r="D22">
            <v>2000000</v>
          </cell>
          <cell r="E22">
            <v>2000000</v>
          </cell>
          <cell r="F22">
            <v>2000000</v>
          </cell>
          <cell r="G22">
            <v>2000000</v>
          </cell>
          <cell r="H22">
            <v>800000</v>
          </cell>
        </row>
        <row r="26">
          <cell r="C26">
            <v>0</v>
          </cell>
        </row>
        <row r="27">
          <cell r="B27">
            <v>700000</v>
          </cell>
        </row>
        <row r="31">
          <cell r="B31">
            <v>500000</v>
          </cell>
          <cell r="E31">
            <v>0</v>
          </cell>
        </row>
        <row r="32">
          <cell r="H32">
            <v>500000</v>
          </cell>
        </row>
        <row r="35">
          <cell r="B35">
            <v>500000</v>
          </cell>
          <cell r="C35">
            <v>240000</v>
          </cell>
          <cell r="D35">
            <v>240000</v>
          </cell>
          <cell r="E35">
            <v>240000</v>
          </cell>
          <cell r="F35">
            <v>240000</v>
          </cell>
          <cell r="G35">
            <v>240000</v>
          </cell>
          <cell r="H35">
            <v>240000</v>
          </cell>
        </row>
        <row r="36">
          <cell r="B36">
            <v>5000000</v>
          </cell>
        </row>
        <row r="37">
          <cell r="G37">
            <v>3773421</v>
          </cell>
        </row>
        <row r="41">
          <cell r="B41">
            <v>800000</v>
          </cell>
        </row>
        <row r="42">
          <cell r="B42">
            <v>800000</v>
          </cell>
        </row>
        <row r="43">
          <cell r="C43">
            <v>0</v>
          </cell>
        </row>
        <row r="47">
          <cell r="B47">
            <v>1000000</v>
          </cell>
          <cell r="C47">
            <v>1000000</v>
          </cell>
          <cell r="D47">
            <v>700000</v>
          </cell>
          <cell r="E47">
            <v>1000000</v>
          </cell>
          <cell r="F47">
            <v>700000</v>
          </cell>
          <cell r="G47">
            <v>700000</v>
          </cell>
          <cell r="H47">
            <v>300000</v>
          </cell>
        </row>
        <row r="50">
          <cell r="B50">
            <v>50000</v>
          </cell>
        </row>
        <row r="51">
          <cell r="B51">
            <v>150000</v>
          </cell>
        </row>
        <row r="56">
          <cell r="B56">
            <v>1000000</v>
          </cell>
          <cell r="C56">
            <v>800000</v>
          </cell>
          <cell r="D56">
            <v>800000</v>
          </cell>
          <cell r="E56">
            <v>800000</v>
          </cell>
          <cell r="F56">
            <v>800000</v>
          </cell>
          <cell r="G56">
            <v>10000000</v>
          </cell>
          <cell r="H56">
            <v>300000</v>
          </cell>
        </row>
        <row r="57">
          <cell r="F57">
            <v>322401</v>
          </cell>
        </row>
        <row r="61">
          <cell r="B61">
            <v>0</v>
          </cell>
        </row>
        <row r="62">
          <cell r="B62">
            <v>800000</v>
          </cell>
        </row>
        <row r="74">
          <cell r="G74">
            <v>13600000</v>
          </cell>
        </row>
        <row r="75">
          <cell r="C75">
            <v>151515152</v>
          </cell>
        </row>
        <row r="78">
          <cell r="C78">
            <v>10000000</v>
          </cell>
        </row>
        <row r="81">
          <cell r="F81">
            <v>3000000</v>
          </cell>
        </row>
        <row r="88">
          <cell r="D88">
            <v>1200000</v>
          </cell>
        </row>
        <row r="89">
          <cell r="E89">
            <v>4000000</v>
          </cell>
        </row>
        <row r="97">
          <cell r="G97">
            <v>1600000</v>
          </cell>
        </row>
        <row r="103">
          <cell r="F103">
            <v>4800000</v>
          </cell>
        </row>
        <row r="104">
          <cell r="F104">
            <v>1600000</v>
          </cell>
        </row>
        <row r="105">
          <cell r="G105">
            <v>4000000</v>
          </cell>
        </row>
        <row r="110">
          <cell r="C110">
            <v>11256000</v>
          </cell>
        </row>
      </sheetData>
      <sheetData sheetId="7">
        <row r="5">
          <cell r="E5">
            <v>31965024.461614348</v>
          </cell>
        </row>
        <row r="10">
          <cell r="B10">
            <v>700000</v>
          </cell>
        </row>
        <row r="11">
          <cell r="B11">
            <v>50000</v>
          </cell>
        </row>
        <row r="14">
          <cell r="B14">
            <v>1000000</v>
          </cell>
        </row>
        <row r="15">
          <cell r="D15">
            <v>800000</v>
          </cell>
        </row>
        <row r="16">
          <cell r="B16">
            <v>2000000</v>
          </cell>
          <cell r="D16">
            <v>2000000</v>
          </cell>
        </row>
        <row r="19">
          <cell r="B19">
            <v>500000</v>
          </cell>
        </row>
        <row r="22">
          <cell r="B22">
            <v>1000000</v>
          </cell>
          <cell r="D22">
            <v>600000</v>
          </cell>
        </row>
        <row r="25">
          <cell r="B25">
            <v>500000</v>
          </cell>
        </row>
        <row r="28">
          <cell r="A28" t="str">
            <v>2210801 Catering Services (receptions), Accommodation, Gifts, Food and Drinks</v>
          </cell>
          <cell r="B28">
            <v>1000000</v>
          </cell>
          <cell r="C28">
            <v>400000</v>
          </cell>
          <cell r="D28">
            <v>400000</v>
          </cell>
        </row>
        <row r="29">
          <cell r="B29">
            <v>2000000</v>
          </cell>
          <cell r="C29">
            <v>1000000</v>
          </cell>
          <cell r="D29">
            <v>2000000</v>
          </cell>
        </row>
        <row r="32">
          <cell r="B32">
            <v>1200000</v>
          </cell>
        </row>
        <row r="35">
          <cell r="B35">
            <v>1200000</v>
          </cell>
          <cell r="C35">
            <v>300000</v>
          </cell>
          <cell r="D35">
            <v>600000</v>
          </cell>
        </row>
        <row r="36">
          <cell r="B36">
            <v>1200000</v>
          </cell>
          <cell r="C36">
            <v>500000</v>
          </cell>
          <cell r="D36">
            <v>500000</v>
          </cell>
        </row>
        <row r="37">
          <cell r="B37">
            <v>300000</v>
          </cell>
        </row>
        <row r="40">
          <cell r="B40">
            <v>2000000</v>
          </cell>
          <cell r="C40">
            <v>1000000</v>
          </cell>
          <cell r="D40">
            <v>1000000</v>
          </cell>
        </row>
        <row r="43">
          <cell r="B43">
            <v>300000</v>
          </cell>
        </row>
        <row r="44">
          <cell r="C44">
            <v>4000000</v>
          </cell>
        </row>
        <row r="45">
          <cell r="B45">
            <v>500000</v>
          </cell>
        </row>
        <row r="46">
          <cell r="B46">
            <v>593265</v>
          </cell>
        </row>
        <row r="49">
          <cell r="B49">
            <v>2500000</v>
          </cell>
          <cell r="C49">
            <v>700000</v>
          </cell>
          <cell r="D49">
            <v>1000000</v>
          </cell>
        </row>
        <row r="52">
          <cell r="B52">
            <v>300000</v>
          </cell>
        </row>
        <row r="53">
          <cell r="B53">
            <v>2000000</v>
          </cell>
        </row>
        <row r="54">
          <cell r="D54">
            <v>2000000</v>
          </cell>
        </row>
        <row r="57">
          <cell r="B57">
            <v>0</v>
          </cell>
        </row>
        <row r="58">
          <cell r="B58">
            <v>1000000</v>
          </cell>
        </row>
        <row r="61">
          <cell r="D61">
            <v>4000000</v>
          </cell>
        </row>
        <row r="65">
          <cell r="D65">
            <v>35000000</v>
          </cell>
        </row>
        <row r="72">
          <cell r="D72">
            <v>8000000</v>
          </cell>
        </row>
        <row r="76">
          <cell r="D76">
            <v>12935450</v>
          </cell>
        </row>
        <row r="78">
          <cell r="C78">
            <v>96000000</v>
          </cell>
        </row>
        <row r="104">
          <cell r="D104">
            <v>120188971</v>
          </cell>
        </row>
        <row r="107">
          <cell r="C107">
            <v>11000000</v>
          </cell>
        </row>
      </sheetData>
      <sheetData sheetId="8">
        <row r="5">
          <cell r="B5">
            <v>1954564394</v>
          </cell>
        </row>
        <row r="6">
          <cell r="C6">
            <v>1000000</v>
          </cell>
          <cell r="F6">
            <v>500000</v>
          </cell>
        </row>
        <row r="14">
          <cell r="B14">
            <v>50000</v>
          </cell>
          <cell r="C14">
            <v>2000000</v>
          </cell>
          <cell r="D14">
            <v>1200000</v>
          </cell>
          <cell r="E14">
            <v>1200000</v>
          </cell>
          <cell r="F14">
            <v>1200000</v>
          </cell>
        </row>
        <row r="15">
          <cell r="C15">
            <v>200000</v>
          </cell>
        </row>
        <row r="18">
          <cell r="B18">
            <v>400000</v>
          </cell>
          <cell r="C18">
            <v>1200000</v>
          </cell>
          <cell r="E18">
            <v>500000</v>
          </cell>
          <cell r="F18">
            <v>300000</v>
          </cell>
        </row>
        <row r="19">
          <cell r="B19">
            <v>10000</v>
          </cell>
          <cell r="C19">
            <v>200000</v>
          </cell>
          <cell r="E19">
            <v>150000</v>
          </cell>
        </row>
        <row r="22">
          <cell r="C22">
            <v>1500000</v>
          </cell>
          <cell r="E22">
            <v>300000</v>
          </cell>
        </row>
        <row r="23">
          <cell r="C23">
            <v>2000000</v>
          </cell>
          <cell r="E23">
            <v>1000000</v>
          </cell>
        </row>
        <row r="24">
          <cell r="C24">
            <v>3000000</v>
          </cell>
          <cell r="E24">
            <v>1000000</v>
          </cell>
        </row>
        <row r="28">
          <cell r="C28">
            <v>3000000</v>
          </cell>
          <cell r="D28">
            <v>2000000</v>
          </cell>
          <cell r="E28">
            <v>3000000</v>
          </cell>
          <cell r="F28">
            <v>1000000</v>
          </cell>
        </row>
        <row r="35">
          <cell r="C35">
            <v>850000</v>
          </cell>
          <cell r="E35">
            <v>500000</v>
          </cell>
        </row>
        <row r="36">
          <cell r="C36">
            <v>1000000</v>
          </cell>
          <cell r="E36">
            <v>1000000</v>
          </cell>
        </row>
        <row r="40">
          <cell r="C40">
            <v>3000000</v>
          </cell>
        </row>
        <row r="59">
          <cell r="D59">
            <v>4000000</v>
          </cell>
        </row>
        <row r="60">
          <cell r="D60">
            <v>1200000</v>
          </cell>
        </row>
        <row r="63">
          <cell r="C63">
            <v>100000</v>
          </cell>
          <cell r="F63">
            <v>20000</v>
          </cell>
        </row>
        <row r="66">
          <cell r="F66">
            <v>20000</v>
          </cell>
        </row>
        <row r="69">
          <cell r="D69">
            <v>700000</v>
          </cell>
        </row>
        <row r="70">
          <cell r="D70">
            <v>300000</v>
          </cell>
        </row>
        <row r="73">
          <cell r="D73">
            <v>1000000</v>
          </cell>
        </row>
        <row r="74">
          <cell r="D74">
            <v>200000</v>
          </cell>
        </row>
        <row r="75">
          <cell r="D75">
            <v>1000000</v>
          </cell>
        </row>
        <row r="80">
          <cell r="B80">
            <v>1000000</v>
          </cell>
          <cell r="E80">
            <v>350000</v>
          </cell>
        </row>
        <row r="88">
          <cell r="E88">
            <v>200000</v>
          </cell>
          <cell r="F88">
            <v>1500000</v>
          </cell>
        </row>
        <row r="111">
          <cell r="E111">
            <v>15000000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SUMMARY"/>
      <sheetName val="COMMITMENTS"/>
      <sheetName val="FINANCE"/>
      <sheetName val="AGR"/>
      <sheetName val="BUDGET SUMMARY"/>
      <sheetName val="ENV"/>
      <sheetName val="CURATIVE"/>
      <sheetName val="ASSEMBLY"/>
      <sheetName val="TRADE"/>
      <sheetName val="SOCIAL"/>
      <sheetName val="EXECUTIVE"/>
      <sheetName val="EDUCATION"/>
      <sheetName val="WATER"/>
      <sheetName val="ROADS"/>
      <sheetName val="ICT &amp;TOURISM"/>
      <sheetName val="CPSB"/>
      <sheetName val="PSA"/>
      <sheetName val="KWALE MUN"/>
      <sheetName val="DIANI"/>
      <sheetName val="COUNTY ATTORNEY"/>
      <sheetName val="LUNGALUNGA"/>
      <sheetName val="KINANGO"/>
      <sheetName val="PREVENTIVE"/>
    </sheetNames>
    <sheetDataSet>
      <sheetData sheetId="0" refreshError="1"/>
      <sheetData sheetId="1" refreshError="1"/>
      <sheetData sheetId="2" refreshError="1"/>
      <sheetData sheetId="3" refreshError="1">
        <row r="3">
          <cell r="F3">
            <v>5157018.5999999996</v>
          </cell>
        </row>
      </sheetData>
      <sheetData sheetId="4" refreshError="1">
        <row r="46">
          <cell r="J46">
            <v>1999822.02</v>
          </cell>
        </row>
        <row r="54">
          <cell r="J54">
            <v>5826430.5999999996</v>
          </cell>
        </row>
      </sheetData>
      <sheetData sheetId="5" refreshError="1"/>
      <sheetData sheetId="6" refreshError="1">
        <row r="11">
          <cell r="I11">
            <v>408320</v>
          </cell>
        </row>
        <row r="18">
          <cell r="G18">
            <v>1655999.9</v>
          </cell>
        </row>
        <row r="73">
          <cell r="G73">
            <v>800000</v>
          </cell>
        </row>
        <row r="83">
          <cell r="G83">
            <v>58000</v>
          </cell>
        </row>
        <row r="84">
          <cell r="G84">
            <v>597385</v>
          </cell>
        </row>
      </sheetData>
      <sheetData sheetId="7" refreshError="1">
        <row r="40">
          <cell r="E40">
            <v>2000000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CEILINGS"/>
      <sheetName val="BUDGET SUMMARY"/>
      <sheetName val="TOTAL RANKING"/>
      <sheetName val="FINANCE &amp; ECONOMIC PLANNING"/>
      <sheetName val="COUNTY ASSEMBLY"/>
      <sheetName val="OFFICE OF CA"/>
      <sheetName val="EDUCATION"/>
      <sheetName val="WATER SERVICES"/>
      <sheetName val="ROADS&amp; PUBLIC WORKS "/>
      <sheetName val="TOURISM&amp; ICT"/>
      <sheetName val="CPSB"/>
      <sheetName val="PUBLIC SERVICE&amp; ADMIN"/>
      <sheetName val="KWALE MUNICIPALITY"/>
      <sheetName val="DIANI MUNICIPALITY"/>
      <sheetName val="LUNGA LUNGA MUNICIPALITY"/>
      <sheetName val="KINANGO MUNICIPALITY"/>
    </sheetNames>
    <sheetDataSet>
      <sheetData sheetId="0"/>
      <sheetData sheetId="1"/>
      <sheetData sheetId="2"/>
      <sheetData sheetId="3"/>
      <sheetData sheetId="4">
        <row r="35">
          <cell r="A35" t="str">
            <v>2210604 Hire of Transport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AGRICULTURE"/>
      <sheetName val="Summary"/>
    </sheetNames>
    <sheetDataSet>
      <sheetData sheetId="0"/>
      <sheetData sheetId="1"/>
      <sheetData sheetId="2">
        <row r="7">
          <cell r="C7">
            <v>3000000</v>
          </cell>
        </row>
        <row r="14">
          <cell r="C14">
            <v>1600000</v>
          </cell>
        </row>
        <row r="16">
          <cell r="C16">
            <v>4800000</v>
          </cell>
        </row>
        <row r="17">
          <cell r="C17">
            <v>1600000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OURCES"/>
      <sheetName val="OSR TARGETS"/>
      <sheetName val="MINING ROYALTIES"/>
      <sheetName val="APPROVED CEILINGS"/>
      <sheetName val="BUDGET SUMMARY"/>
      <sheetName val="FINANCE"/>
      <sheetName val="AGRICULTURE"/>
      <sheetName val="ENVIRONMENT"/>
      <sheetName val="CURATIVE HEALTH"/>
      <sheetName val="ASSEMBLY"/>
      <sheetName val="TRADE &amp;ENTERPRISE DEVPT."/>
      <sheetName val="SOCIAL SERVICES"/>
      <sheetName val="EXECUTIVE SERVICES"/>
      <sheetName val="EDUCATION"/>
      <sheetName val="WATER"/>
      <sheetName val="ROADS"/>
      <sheetName val="TOURISM &amp;ICT"/>
      <sheetName val="CPSB"/>
      <sheetName val="PSA"/>
      <sheetName val="KWALE MUN"/>
      <sheetName val="DIANI MUN"/>
      <sheetName val="COUNTY ATTORNEY"/>
      <sheetName val="LUNGALUNGA MUN."/>
      <sheetName val="KINANGO MUN."/>
      <sheetName val="PREVENTIVE HEALT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1">
          <cell r="B11">
            <v>50000</v>
          </cell>
        </row>
        <row r="20">
          <cell r="B20">
            <v>718553</v>
          </cell>
        </row>
        <row r="21">
          <cell r="B21">
            <v>1500000</v>
          </cell>
        </row>
        <row r="22">
          <cell r="B22">
            <v>2000000</v>
          </cell>
        </row>
        <row r="23">
          <cell r="B23">
            <v>300000</v>
          </cell>
        </row>
        <row r="26">
          <cell r="B26">
            <v>3000000</v>
          </cell>
        </row>
        <row r="27">
          <cell r="B27">
            <v>3000000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4-09-24T11:39:41.46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0-2147483648 19495 0 0,'0'0'0'0'0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4-09-24T11:39:41.48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6223 26695 0 0,'0'0'0'0'0</inkml:trace>
  <inkml:trace contextRef="#ctx0" brushRef="#br0" timeOffset="1">9985 1 25623 0 0,'0'0'0'0'0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4-09-24T11:39:41.51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0-2147483648 19495 0 0,'0'0'0'0'0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4-09-24T11:39:41.5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6174 26695 0 0,'0'0'0'0'0</inkml:trace>
  <inkml:trace contextRef="#ctx0" brushRef="#br0" timeOffset="1">9985 1 25623 0 0,'0'0'0'0'0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049"/>
  <sheetViews>
    <sheetView tabSelected="1" topLeftCell="A39" zoomScale="74" zoomScaleNormal="74" workbookViewId="0">
      <selection activeCell="F7" sqref="F7"/>
    </sheetView>
  </sheetViews>
  <sheetFormatPr defaultRowHeight="18.75" x14ac:dyDescent="0.3"/>
  <cols>
    <col min="1" max="1" width="98" style="646" customWidth="1"/>
    <col min="2" max="2" width="32.85546875" style="647" customWidth="1"/>
    <col min="3" max="3" width="34.140625" style="647" customWidth="1"/>
    <col min="4" max="4" width="23.42578125" style="647" customWidth="1"/>
    <col min="5" max="5" width="26.140625" style="647" customWidth="1"/>
    <col min="6" max="6" width="34.5703125" customWidth="1"/>
  </cols>
  <sheetData>
    <row r="1" spans="1:6" ht="75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ht="39.950000000000003" customHeight="1" x14ac:dyDescent="0.3">
      <c r="A2" s="3" t="s">
        <v>5</v>
      </c>
      <c r="B2" s="4">
        <f>[1]RESOURCES!$B$3</f>
        <v>8887499175</v>
      </c>
      <c r="C2" s="5"/>
      <c r="D2" s="5"/>
      <c r="E2" s="5">
        <f>B2+C2-D2</f>
        <v>8887499175</v>
      </c>
      <c r="F2" s="674">
        <v>8625411411</v>
      </c>
    </row>
    <row r="3" spans="1:6" ht="39.950000000000003" customHeight="1" x14ac:dyDescent="0.3">
      <c r="A3" s="6" t="s">
        <v>6</v>
      </c>
      <c r="B3" s="7">
        <f>B2</f>
        <v>8887499175</v>
      </c>
      <c r="C3" s="7"/>
      <c r="D3" s="7"/>
      <c r="E3" s="7">
        <f>B3+C3-D3</f>
        <v>8887499175</v>
      </c>
      <c r="F3" s="675">
        <f>E2-F2</f>
        <v>262087764</v>
      </c>
    </row>
    <row r="4" spans="1:6" ht="39.950000000000003" customHeight="1" x14ac:dyDescent="0.3">
      <c r="A4" s="8" t="s">
        <v>7</v>
      </c>
      <c r="B4" s="9"/>
      <c r="C4" s="9"/>
      <c r="D4" s="9"/>
      <c r="E4" s="10"/>
    </row>
    <row r="5" spans="1:6" ht="39.950000000000003" customHeight="1" x14ac:dyDescent="0.3">
      <c r="A5" s="11" t="s">
        <v>8</v>
      </c>
      <c r="B5" s="4">
        <f>[1]RESOURCES!$B$6</f>
        <v>52140000</v>
      </c>
      <c r="C5" s="12">
        <v>7000000</v>
      </c>
      <c r="D5" s="12"/>
      <c r="E5" s="5">
        <f>B5+C5-D5</f>
        <v>59140000</v>
      </c>
    </row>
    <row r="6" spans="1:6" ht="39.950000000000003" customHeight="1" x14ac:dyDescent="0.3">
      <c r="A6" s="11" t="s">
        <v>9</v>
      </c>
      <c r="B6" s="4">
        <f>[1]RESOURCES!$B$7</f>
        <v>206900399</v>
      </c>
      <c r="C6" s="12"/>
      <c r="D6" s="12">
        <v>206900399</v>
      </c>
      <c r="E6" s="5">
        <f>B6+C6-D6</f>
        <v>0</v>
      </c>
    </row>
    <row r="7" spans="1:6" ht="39.950000000000003" customHeight="1" x14ac:dyDescent="0.3">
      <c r="A7" s="13" t="s">
        <v>10</v>
      </c>
      <c r="B7" s="12">
        <f>[1]RESOURCES!$B$8</f>
        <v>37500000</v>
      </c>
      <c r="C7" s="12"/>
      <c r="D7" s="12"/>
      <c r="E7" s="5">
        <f>B7+C7-D7</f>
        <v>37500000</v>
      </c>
    </row>
    <row r="8" spans="1:6" ht="39.950000000000003" customHeight="1" x14ac:dyDescent="0.3">
      <c r="A8" s="11" t="s">
        <v>11</v>
      </c>
      <c r="B8" s="4">
        <f>[1]RESOURCES!$B$9</f>
        <v>250000000</v>
      </c>
      <c r="C8" s="14"/>
      <c r="D8" s="14"/>
      <c r="E8" s="5">
        <f>B8+C8-D8</f>
        <v>250000000</v>
      </c>
    </row>
    <row r="9" spans="1:6" ht="39.950000000000003" customHeight="1" x14ac:dyDescent="0.3">
      <c r="A9" s="13" t="s">
        <v>12</v>
      </c>
      <c r="B9" s="4">
        <f>[1]RESOURCES!$B$10</f>
        <v>674512957</v>
      </c>
      <c r="C9" s="12"/>
      <c r="D9" s="12">
        <v>674512957</v>
      </c>
      <c r="E9" s="5">
        <f>B9+C9-D9</f>
        <v>0</v>
      </c>
    </row>
    <row r="10" spans="1:6" ht="39.950000000000003" customHeight="1" x14ac:dyDescent="0.3">
      <c r="A10" s="15" t="s">
        <v>6</v>
      </c>
      <c r="B10" s="7">
        <f>B5+B6+B7+B8+B9</f>
        <v>1221053356</v>
      </c>
      <c r="C10" s="7">
        <f>C5+C6+C7+C8+C9</f>
        <v>7000000</v>
      </c>
      <c r="D10" s="7">
        <f>D5+D6+D7+D8+D9</f>
        <v>881413356</v>
      </c>
      <c r="E10" s="7">
        <f>E5+E6+E7+E8+E9</f>
        <v>346640000</v>
      </c>
    </row>
    <row r="11" spans="1:6" ht="39.950000000000003" customHeight="1" x14ac:dyDescent="0.3">
      <c r="A11" s="16" t="s">
        <v>13</v>
      </c>
      <c r="B11" s="17"/>
      <c r="C11" s="17"/>
      <c r="D11" s="17"/>
      <c r="E11" s="17"/>
    </row>
    <row r="12" spans="1:6" ht="39.950000000000003" customHeight="1" x14ac:dyDescent="0.3">
      <c r="A12" s="18" t="str">
        <f>[1]RESOURCES!$A$13</f>
        <v>Primary Healthcare in Devolved Context (DANIDA)</v>
      </c>
      <c r="B12" s="19">
        <f>[1]RESOURCES!$B$13</f>
        <v>11992500</v>
      </c>
      <c r="C12" s="5">
        <v>27560500</v>
      </c>
      <c r="D12" s="5"/>
      <c r="E12" s="5">
        <f t="shared" ref="E12:E20" si="0">B12+C12-D12</f>
        <v>39553000</v>
      </c>
    </row>
    <row r="13" spans="1:6" ht="39.950000000000003" customHeight="1" x14ac:dyDescent="0.3">
      <c r="A13" s="11" t="s">
        <v>14</v>
      </c>
      <c r="B13" s="4">
        <f>[1]RESOURCES!$B$14</f>
        <v>151515152</v>
      </c>
      <c r="C13" s="12"/>
      <c r="D13" s="12"/>
      <c r="E13" s="5">
        <f t="shared" si="0"/>
        <v>151515152</v>
      </c>
    </row>
    <row r="14" spans="1:6" ht="39.950000000000003" customHeight="1" x14ac:dyDescent="0.3">
      <c r="A14" s="11" t="s">
        <v>15</v>
      </c>
      <c r="B14" s="4">
        <f>[1]RESOURCES!$B$15</f>
        <v>4701951</v>
      </c>
      <c r="C14" s="12"/>
      <c r="D14" s="12"/>
      <c r="E14" s="5">
        <f t="shared" si="0"/>
        <v>4701951</v>
      </c>
    </row>
    <row r="15" spans="1:6" ht="39.950000000000003" customHeight="1" x14ac:dyDescent="0.3">
      <c r="A15" s="11" t="s">
        <v>16</v>
      </c>
      <c r="B15" s="4">
        <f>[1]RESOURCES!$B$16</f>
        <v>10918919</v>
      </c>
      <c r="C15" s="12"/>
      <c r="D15" s="12"/>
      <c r="E15" s="5">
        <f t="shared" si="0"/>
        <v>10918919</v>
      </c>
    </row>
    <row r="16" spans="1:6" ht="39.950000000000003" customHeight="1" x14ac:dyDescent="0.3">
      <c r="A16" s="11" t="s">
        <v>17</v>
      </c>
      <c r="B16" s="19">
        <f>[1]RESOURCES!$B$17</f>
        <v>1000000000</v>
      </c>
      <c r="C16" s="12"/>
      <c r="D16" s="12"/>
      <c r="E16" s="5">
        <f t="shared" si="0"/>
        <v>1000000000</v>
      </c>
    </row>
    <row r="17" spans="1:5" ht="39.950000000000003" customHeight="1" x14ac:dyDescent="0.3">
      <c r="A17" s="20" t="s">
        <v>18</v>
      </c>
      <c r="B17" s="5">
        <f>[1]RESOURCES!$B$19</f>
        <v>120188971</v>
      </c>
      <c r="C17" s="5"/>
      <c r="D17" s="5"/>
      <c r="E17" s="5">
        <f t="shared" si="0"/>
        <v>120188971</v>
      </c>
    </row>
    <row r="18" spans="1:5" ht="39.950000000000003" customHeight="1" x14ac:dyDescent="0.3">
      <c r="A18" s="11" t="s">
        <v>19</v>
      </c>
      <c r="B18" s="4">
        <f>[1]RESOURCES!$B$18</f>
        <v>11000000</v>
      </c>
      <c r="C18" s="14"/>
      <c r="D18" s="14"/>
      <c r="E18" s="5">
        <f t="shared" si="0"/>
        <v>11000000</v>
      </c>
    </row>
    <row r="19" spans="1:5" ht="39.950000000000003" customHeight="1" x14ac:dyDescent="0.3">
      <c r="A19" s="20" t="s">
        <v>20</v>
      </c>
      <c r="B19" s="19">
        <f>[1]RESOURCES!$B$20</f>
        <v>35000000</v>
      </c>
      <c r="C19" s="21"/>
      <c r="D19" s="21"/>
      <c r="E19" s="5">
        <f t="shared" si="0"/>
        <v>35000000</v>
      </c>
    </row>
    <row r="20" spans="1:5" ht="39.950000000000003" customHeight="1" x14ac:dyDescent="0.3">
      <c r="A20" s="20" t="s">
        <v>21</v>
      </c>
      <c r="B20" s="19">
        <f>[1]RESOURCES!$B$21</f>
        <v>6660000</v>
      </c>
      <c r="C20" s="21"/>
      <c r="D20" s="21"/>
      <c r="E20" s="5">
        <f t="shared" si="0"/>
        <v>6660000</v>
      </c>
    </row>
    <row r="21" spans="1:5" ht="39.950000000000003" customHeight="1" x14ac:dyDescent="0.3">
      <c r="A21" s="6" t="s">
        <v>6</v>
      </c>
      <c r="B21" s="7">
        <f>B12+B13+B14+B15+B16+B17+B18+B19+B20</f>
        <v>1351977493</v>
      </c>
      <c r="C21" s="7">
        <f>C12+C13+C14+C15+C16+C17+C18+C19+C20</f>
        <v>27560500</v>
      </c>
      <c r="D21" s="7">
        <f>D12+D13+D14+D15+D16+D17+D18+D19+D20</f>
        <v>0</v>
      </c>
      <c r="E21" s="7">
        <f>E12+E13+E14+E15+E16+E17+E18+E19+E20</f>
        <v>1379537993</v>
      </c>
    </row>
    <row r="22" spans="1:5" ht="39.950000000000003" customHeight="1" x14ac:dyDescent="0.3">
      <c r="A22" s="22" t="s">
        <v>22</v>
      </c>
      <c r="B22" s="14">
        <f>[1]RESOURCES!$B$26</f>
        <v>450000000</v>
      </c>
      <c r="C22" s="23"/>
      <c r="D22" s="14">
        <v>100000000</v>
      </c>
      <c r="E22" s="14">
        <f>B22+C22-D22</f>
        <v>350000000</v>
      </c>
    </row>
    <row r="23" spans="1:5" ht="39.950000000000003" customHeight="1" x14ac:dyDescent="0.3">
      <c r="A23" s="6" t="s">
        <v>6</v>
      </c>
      <c r="B23" s="7">
        <f>B22</f>
        <v>450000000</v>
      </c>
      <c r="C23" s="7">
        <f>C22</f>
        <v>0</v>
      </c>
      <c r="D23" s="7">
        <f>D22</f>
        <v>100000000</v>
      </c>
      <c r="E23" s="7">
        <f>E22</f>
        <v>350000000</v>
      </c>
    </row>
    <row r="24" spans="1:5" ht="39.950000000000003" customHeight="1" x14ac:dyDescent="0.3">
      <c r="A24" s="22" t="s">
        <v>23</v>
      </c>
      <c r="B24" s="14">
        <f>[1]RESOURCES!$B$28</f>
        <v>300000000</v>
      </c>
      <c r="C24" s="24"/>
      <c r="D24" s="24"/>
      <c r="E24" s="24">
        <f>B24+C24-D24</f>
        <v>300000000</v>
      </c>
    </row>
    <row r="25" spans="1:5" ht="39.950000000000003" customHeight="1" x14ac:dyDescent="0.3">
      <c r="A25" s="6" t="s">
        <v>24</v>
      </c>
      <c r="B25" s="7">
        <f>B24</f>
        <v>300000000</v>
      </c>
      <c r="C25" s="7">
        <f>C24</f>
        <v>0</v>
      </c>
      <c r="D25" s="7">
        <f>D24</f>
        <v>0</v>
      </c>
      <c r="E25" s="7">
        <f>E24</f>
        <v>300000000</v>
      </c>
    </row>
    <row r="26" spans="1:5" ht="39.950000000000003" customHeight="1" x14ac:dyDescent="0.3">
      <c r="A26" s="1" t="s">
        <v>25</v>
      </c>
      <c r="B26" s="5"/>
      <c r="C26" s="5"/>
      <c r="D26" s="5"/>
      <c r="E26" s="25"/>
    </row>
    <row r="27" spans="1:5" ht="39.950000000000003" customHeight="1" x14ac:dyDescent="0.3">
      <c r="A27" s="26" t="s">
        <v>26</v>
      </c>
      <c r="B27" s="5"/>
      <c r="C27" s="5">
        <f>[2]COMMITMENTS!$D$23+22638012-27317932+11435000+261496161+3000000+50312193+10830000</f>
        <v>3775541682.6099997</v>
      </c>
      <c r="D27" s="5"/>
      <c r="E27" s="5">
        <f>B27+C27-D27</f>
        <v>3775541682.6099997</v>
      </c>
    </row>
    <row r="28" spans="1:5" ht="39.950000000000003" customHeight="1" x14ac:dyDescent="0.3">
      <c r="A28" s="6" t="s">
        <v>24</v>
      </c>
      <c r="B28" s="7">
        <f>B27</f>
        <v>0</v>
      </c>
      <c r="C28" s="7">
        <f>C27</f>
        <v>3775541682.6099997</v>
      </c>
      <c r="D28" s="7">
        <f>D27</f>
        <v>0</v>
      </c>
      <c r="E28" s="7">
        <f>E27</f>
        <v>3775541682.6099997</v>
      </c>
    </row>
    <row r="29" spans="1:5" ht="39.950000000000003" customHeight="1" x14ac:dyDescent="0.3">
      <c r="A29" s="3"/>
      <c r="B29" s="25"/>
      <c r="C29" s="25"/>
      <c r="D29" s="25"/>
      <c r="E29" s="25"/>
    </row>
    <row r="30" spans="1:5" ht="39.950000000000003" customHeight="1" x14ac:dyDescent="0.3">
      <c r="A30" s="6" t="s">
        <v>27</v>
      </c>
      <c r="B30" s="7">
        <f>B3+B10+B21+B23+B25+B28</f>
        <v>12210530024</v>
      </c>
      <c r="C30" s="7">
        <f>C3+C10+C21+C23+C25+C28</f>
        <v>3810102182.6099997</v>
      </c>
      <c r="D30" s="7">
        <f>D3+D10+D21+D23+D25+D28</f>
        <v>981413356</v>
      </c>
      <c r="E30" s="7">
        <f>B30+C30-D30</f>
        <v>15039218850.610001</v>
      </c>
    </row>
    <row r="31" spans="1:5" ht="39.950000000000003" customHeight="1" x14ac:dyDescent="0.25">
      <c r="A31" s="676"/>
      <c r="B31" s="676"/>
      <c r="C31" s="676"/>
      <c r="D31" s="676"/>
      <c r="E31" s="676"/>
    </row>
    <row r="32" spans="1:5" x14ac:dyDescent="0.25">
      <c r="A32" s="27"/>
      <c r="B32" s="27"/>
      <c r="C32" s="27"/>
      <c r="D32" s="27"/>
      <c r="E32" s="28"/>
    </row>
    <row r="33" spans="1:5" ht="67.5" customHeight="1" x14ac:dyDescent="0.3">
      <c r="A33" s="8" t="s">
        <v>28</v>
      </c>
      <c r="B33" s="2" t="s">
        <v>2214</v>
      </c>
      <c r="C33" s="2" t="s">
        <v>2</v>
      </c>
      <c r="D33" s="2" t="s">
        <v>3</v>
      </c>
      <c r="E33" s="2" t="s">
        <v>2215</v>
      </c>
    </row>
    <row r="34" spans="1:5" x14ac:dyDescent="0.3">
      <c r="A34" s="677" t="s">
        <v>29</v>
      </c>
      <c r="B34" s="677"/>
      <c r="C34" s="677"/>
      <c r="D34" s="677"/>
      <c r="E34" s="677"/>
    </row>
    <row r="35" spans="1:5" x14ac:dyDescent="0.3">
      <c r="A35" s="26" t="s">
        <v>30</v>
      </c>
      <c r="B35" s="29">
        <f>B433</f>
        <v>954422820</v>
      </c>
      <c r="C35" s="29">
        <f>C433</f>
        <v>299071933.04770875</v>
      </c>
      <c r="D35" s="29">
        <f>D433</f>
        <v>303921515.26454723</v>
      </c>
      <c r="E35" s="29">
        <f>E433</f>
        <v>949573237.78316152</v>
      </c>
    </row>
    <row r="36" spans="1:5" x14ac:dyDescent="0.3">
      <c r="A36" s="26" t="s">
        <v>31</v>
      </c>
      <c r="B36" s="29">
        <f>B833</f>
        <v>524390348.36917865</v>
      </c>
      <c r="C36" s="29">
        <f>C833</f>
        <v>190937356.67000002</v>
      </c>
      <c r="D36" s="29">
        <f>D833</f>
        <v>92202107.885257453</v>
      </c>
      <c r="E36" s="29">
        <f>E833</f>
        <v>623125597.15392113</v>
      </c>
    </row>
    <row r="37" spans="1:5" x14ac:dyDescent="0.3">
      <c r="A37" s="26" t="s">
        <v>32</v>
      </c>
      <c r="B37" s="29">
        <f>B1097</f>
        <v>441632710.46161437</v>
      </c>
      <c r="C37" s="29">
        <f>C1097</f>
        <v>424679334.14999998</v>
      </c>
      <c r="D37" s="29">
        <f>D1097</f>
        <v>97178894.952215239</v>
      </c>
      <c r="E37" s="29">
        <f>E1097</f>
        <v>769133149.65939915</v>
      </c>
    </row>
    <row r="38" spans="1:5" x14ac:dyDescent="0.3">
      <c r="A38" s="26" t="s">
        <v>33</v>
      </c>
      <c r="B38" s="29">
        <f>B2186</f>
        <v>2694287807</v>
      </c>
      <c r="C38" s="29">
        <f>C2186</f>
        <v>967309765.77999997</v>
      </c>
      <c r="D38" s="29">
        <f>D2186</f>
        <v>266593720.75903383</v>
      </c>
      <c r="E38" s="29">
        <f>E2186</f>
        <v>3395003852.0209661</v>
      </c>
    </row>
    <row r="39" spans="1:5" x14ac:dyDescent="0.3">
      <c r="A39" s="26" t="s">
        <v>34</v>
      </c>
      <c r="B39" s="29">
        <f>B2516</f>
        <v>927501295.20000005</v>
      </c>
      <c r="C39" s="29">
        <f>C2516</f>
        <v>376350710.10885662</v>
      </c>
      <c r="D39" s="29">
        <f>D2516</f>
        <v>64542356.524428301</v>
      </c>
      <c r="E39" s="29">
        <f>B39+C39-D39</f>
        <v>1239309648.7844284</v>
      </c>
    </row>
    <row r="40" spans="1:5" x14ac:dyDescent="0.3">
      <c r="A40" s="30" t="s">
        <v>35</v>
      </c>
      <c r="B40" s="4">
        <f>B3107</f>
        <v>694866663.12244177</v>
      </c>
      <c r="C40" s="4">
        <f>C3107</f>
        <v>175314066.55999997</v>
      </c>
      <c r="D40" s="4">
        <f>D3107</f>
        <v>124249242.24680543</v>
      </c>
      <c r="E40" s="4">
        <f>E3107</f>
        <v>745931487.4356364</v>
      </c>
    </row>
    <row r="41" spans="1:5" x14ac:dyDescent="0.3">
      <c r="A41" s="26" t="s">
        <v>36</v>
      </c>
      <c r="B41" s="29">
        <f>B3416</f>
        <v>348017478.39656943</v>
      </c>
      <c r="C41" s="29">
        <f>C3416</f>
        <v>208959311.66</v>
      </c>
      <c r="D41" s="29">
        <f>D3416</f>
        <v>126740985.41612664</v>
      </c>
      <c r="E41" s="29">
        <f>E3416</f>
        <v>430235804.64044273</v>
      </c>
    </row>
    <row r="42" spans="1:5" x14ac:dyDescent="0.3">
      <c r="A42" s="26" t="s">
        <v>37</v>
      </c>
      <c r="B42" s="29">
        <f>B3673</f>
        <v>155090384.89413941</v>
      </c>
      <c r="C42" s="29">
        <f>C3673</f>
        <v>15265037.17</v>
      </c>
      <c r="D42" s="29">
        <f>D3673</f>
        <v>6387993.9647074966</v>
      </c>
      <c r="E42" s="29">
        <f>E3673</f>
        <v>163967428.0994319</v>
      </c>
    </row>
    <row r="43" spans="1:5" x14ac:dyDescent="0.3">
      <c r="A43" s="26" t="s">
        <v>38</v>
      </c>
      <c r="B43" s="29">
        <f>B4105</f>
        <v>1631026653.0355039</v>
      </c>
      <c r="C43" s="29">
        <f>C4105</f>
        <v>334121196.89999998</v>
      </c>
      <c r="D43" s="29">
        <f>D4105</f>
        <v>234375104.34044543</v>
      </c>
      <c r="E43" s="29">
        <f>E4105</f>
        <v>1730772745.5950584</v>
      </c>
    </row>
    <row r="44" spans="1:5" x14ac:dyDescent="0.3">
      <c r="A44" s="26" t="s">
        <v>39</v>
      </c>
      <c r="B44" s="29">
        <f>B4488-1</f>
        <v>1516984864.751981</v>
      </c>
      <c r="C44" s="29">
        <f>C4488</f>
        <v>819490300.99999988</v>
      </c>
      <c r="D44" s="29">
        <f>D4488</f>
        <v>257643969.31065434</v>
      </c>
      <c r="E44" s="29">
        <f>E4488</f>
        <v>2078831197.4413269</v>
      </c>
    </row>
    <row r="45" spans="1:5" x14ac:dyDescent="0.3">
      <c r="A45" s="26" t="s">
        <v>40</v>
      </c>
      <c r="B45" s="29">
        <f>B4890</f>
        <v>1171567013.0799999</v>
      </c>
      <c r="C45" s="29">
        <f>C4890</f>
        <v>755864139.32000017</v>
      </c>
      <c r="D45" s="29">
        <f>D4890</f>
        <v>667840335.33693886</v>
      </c>
      <c r="E45" s="29">
        <f>E4890</f>
        <v>1259590817.0630612</v>
      </c>
    </row>
    <row r="46" spans="1:5" x14ac:dyDescent="0.3">
      <c r="A46" s="26" t="s">
        <v>41</v>
      </c>
      <c r="B46" s="29">
        <f>B5211</f>
        <v>89390725.892221823</v>
      </c>
      <c r="C46" s="29">
        <f>C5211</f>
        <v>86668328.890000001</v>
      </c>
      <c r="D46" s="29">
        <f>D5211</f>
        <v>26788548</v>
      </c>
      <c r="E46" s="29">
        <f>E5211</f>
        <v>149270506.78222182</v>
      </c>
    </row>
    <row r="47" spans="1:5" x14ac:dyDescent="0.3">
      <c r="A47" s="26" t="s">
        <v>42</v>
      </c>
      <c r="B47" s="29">
        <f>B5397</f>
        <v>100205876</v>
      </c>
      <c r="C47" s="29">
        <f>C5397</f>
        <v>10877816</v>
      </c>
      <c r="D47" s="29">
        <f>D5397</f>
        <v>11055712.464405036</v>
      </c>
      <c r="E47" s="29">
        <f>E5397</f>
        <v>100027979.53559497</v>
      </c>
    </row>
    <row r="48" spans="1:5" x14ac:dyDescent="0.3">
      <c r="A48" s="26" t="s">
        <v>43</v>
      </c>
      <c r="B48" s="19">
        <f>B5783</f>
        <v>326848663</v>
      </c>
      <c r="C48" s="19">
        <f>C5783</f>
        <v>31514848.600000001</v>
      </c>
      <c r="D48" s="19">
        <f>D5783</f>
        <v>32354838.466399044</v>
      </c>
      <c r="E48" s="19">
        <f>E5783</f>
        <v>326008673.13360095</v>
      </c>
    </row>
    <row r="49" spans="1:5" x14ac:dyDescent="0.3">
      <c r="A49" s="26" t="s">
        <v>44</v>
      </c>
      <c r="B49" s="19">
        <f>B5893</f>
        <v>63818887.23605182</v>
      </c>
      <c r="C49" s="19">
        <f>C5893</f>
        <v>149512983</v>
      </c>
      <c r="D49" s="19">
        <f>D5893</f>
        <v>56372041.69020319</v>
      </c>
      <c r="E49" s="19">
        <f>E5893</f>
        <v>156959828.54584861</v>
      </c>
    </row>
    <row r="50" spans="1:5" x14ac:dyDescent="0.3">
      <c r="A50" s="26" t="s">
        <v>45</v>
      </c>
      <c r="B50" s="19">
        <f>B5991</f>
        <v>151719456.04060856</v>
      </c>
      <c r="C50" s="19">
        <f>C5991</f>
        <v>85688746</v>
      </c>
      <c r="D50" s="19">
        <f>D5991</f>
        <v>63194634.53266155</v>
      </c>
      <c r="E50" s="19">
        <f>E5991</f>
        <v>174213567.50794703</v>
      </c>
    </row>
    <row r="51" spans="1:5" x14ac:dyDescent="0.3">
      <c r="A51" s="26" t="s">
        <v>46</v>
      </c>
      <c r="B51" s="19">
        <f>B6063</f>
        <v>61331207.991648585</v>
      </c>
      <c r="C51" s="19">
        <f>C6063</f>
        <v>137864310</v>
      </c>
      <c r="D51" s="19">
        <f>D6063</f>
        <v>1062448.3017283918</v>
      </c>
      <c r="E51" s="19">
        <f>E6063</f>
        <v>198133069.68992019</v>
      </c>
    </row>
    <row r="52" spans="1:5" x14ac:dyDescent="0.3">
      <c r="A52" s="26" t="s">
        <v>47</v>
      </c>
      <c r="B52" s="19">
        <f>B6154</f>
        <v>47741684.089851663</v>
      </c>
      <c r="C52" s="19">
        <f>C6154</f>
        <v>65486470</v>
      </c>
      <c r="D52" s="19">
        <f>D6154</f>
        <v>27286276.490835749</v>
      </c>
      <c r="E52" s="19">
        <f>E6154</f>
        <v>85941877.599015906</v>
      </c>
    </row>
    <row r="53" spans="1:5" x14ac:dyDescent="0.3">
      <c r="A53" s="26" t="s">
        <v>48</v>
      </c>
      <c r="B53" s="19">
        <f>B6251</f>
        <v>45360586.089851663</v>
      </c>
      <c r="C53" s="19">
        <f>C6251</f>
        <v>59076006.700000003</v>
      </c>
      <c r="D53" s="19">
        <f>D6251</f>
        <v>22526276.490835749</v>
      </c>
      <c r="E53" s="19">
        <f>E6251</f>
        <v>81910316.299015909</v>
      </c>
    </row>
    <row r="54" spans="1:5" x14ac:dyDescent="0.3">
      <c r="A54" s="26" t="s">
        <v>49</v>
      </c>
      <c r="B54" s="29">
        <f>B6946</f>
        <v>264324899</v>
      </c>
      <c r="C54" s="29">
        <f>C6946</f>
        <v>304319949.83999997</v>
      </c>
      <c r="D54" s="29">
        <f>D6946</f>
        <v>187366783</v>
      </c>
      <c r="E54" s="29">
        <f>E6946</f>
        <v>381278065.84000003</v>
      </c>
    </row>
    <row r="55" spans="1:5" x14ac:dyDescent="0.3">
      <c r="A55" s="6" t="s">
        <v>50</v>
      </c>
      <c r="B55" s="7">
        <f>SUM(B35:B54)</f>
        <v>12210530023.651661</v>
      </c>
      <c r="C55" s="7">
        <f>SUM(C35:C54)</f>
        <v>5498372611.3965664</v>
      </c>
      <c r="D55" s="7">
        <f>SUM(D35:D54)</f>
        <v>2669683785.4382291</v>
      </c>
      <c r="E55" s="7">
        <f>SUM(E35:E54)</f>
        <v>15039218850.610001</v>
      </c>
    </row>
    <row r="56" spans="1:5" x14ac:dyDescent="0.3">
      <c r="A56" s="31"/>
      <c r="B56" s="32"/>
      <c r="C56" s="32">
        <f>D56+E56</f>
        <v>0</v>
      </c>
      <c r="D56" s="32"/>
      <c r="E56" s="33">
        <f>E30-E55</f>
        <v>0</v>
      </c>
    </row>
    <row r="57" spans="1:5" x14ac:dyDescent="0.25">
      <c r="A57" s="678" t="s">
        <v>51</v>
      </c>
      <c r="B57" s="678"/>
      <c r="C57" s="678"/>
      <c r="D57" s="678"/>
      <c r="E57" s="678"/>
    </row>
    <row r="58" spans="1:5" x14ac:dyDescent="0.25">
      <c r="A58" s="678" t="s">
        <v>52</v>
      </c>
      <c r="B58" s="678"/>
      <c r="C58" s="678"/>
      <c r="D58" s="678"/>
      <c r="E58" s="678"/>
    </row>
    <row r="59" spans="1:5" x14ac:dyDescent="0.3">
      <c r="A59" s="34" t="s">
        <v>53</v>
      </c>
      <c r="B59" s="7">
        <f>B62</f>
        <v>225749082</v>
      </c>
      <c r="C59" s="7">
        <f>C62</f>
        <v>0</v>
      </c>
      <c r="D59" s="7">
        <f>D62</f>
        <v>33921515.264547244</v>
      </c>
      <c r="E59" s="7">
        <f>E62</f>
        <v>191827566.73545277</v>
      </c>
    </row>
    <row r="60" spans="1:5" x14ac:dyDescent="0.3">
      <c r="A60" s="35" t="s">
        <v>54</v>
      </c>
      <c r="B60" s="5"/>
      <c r="C60" s="5"/>
      <c r="D60" s="5"/>
      <c r="E60" s="24"/>
    </row>
    <row r="61" spans="1:5" x14ac:dyDescent="0.3">
      <c r="A61" s="36" t="s">
        <v>55</v>
      </c>
      <c r="B61" s="5">
        <v>225749082</v>
      </c>
      <c r="C61" s="5"/>
      <c r="D61" s="5">
        <f>'[3]P.E ANALYSIS'!$E$3+16085000</f>
        <v>33921515.264547244</v>
      </c>
      <c r="E61" s="14">
        <f>B61+C61-D61</f>
        <v>191827566.73545277</v>
      </c>
    </row>
    <row r="62" spans="1:5" x14ac:dyDescent="0.3">
      <c r="A62" s="34" t="s">
        <v>56</v>
      </c>
      <c r="B62" s="7">
        <f>SUM(B61:B61)</f>
        <v>225749082</v>
      </c>
      <c r="C62" s="7">
        <f>SUM(C61:C61)</f>
        <v>0</v>
      </c>
      <c r="D62" s="7">
        <f>SUM(D61:D61)</f>
        <v>33921515.264547244</v>
      </c>
      <c r="E62" s="7">
        <f>SUM(E61:E61)</f>
        <v>191827566.73545277</v>
      </c>
    </row>
    <row r="63" spans="1:5" x14ac:dyDescent="0.3">
      <c r="A63" s="36"/>
      <c r="B63" s="5"/>
      <c r="C63" s="5"/>
      <c r="D63" s="5"/>
      <c r="E63" s="24"/>
    </row>
    <row r="64" spans="1:5" x14ac:dyDescent="0.3">
      <c r="A64" s="34" t="s">
        <v>57</v>
      </c>
      <c r="B64" s="7">
        <f>B69+B73+B78+B82+B87+B90+B93+B96+B100+B105+B108+B114+B117+B121+B124+B128+B184</f>
        <v>587455102</v>
      </c>
      <c r="C64" s="7">
        <f t="shared" ref="C64:E64" si="1">C69+C73+C78+C82+C87+C90+C93+C96+C100+C105+C108+C114+C117+C121+C124+C128+C184</f>
        <v>265944703.88999999</v>
      </c>
      <c r="D64" s="7">
        <f t="shared" si="1"/>
        <v>270000000</v>
      </c>
      <c r="E64" s="7">
        <f t="shared" si="1"/>
        <v>583399805.88999999</v>
      </c>
    </row>
    <row r="65" spans="1:5" x14ac:dyDescent="0.3">
      <c r="A65" s="35" t="s">
        <v>58</v>
      </c>
      <c r="B65" s="5"/>
      <c r="C65" s="5"/>
      <c r="D65" s="5"/>
      <c r="E65" s="24"/>
    </row>
    <row r="66" spans="1:5" x14ac:dyDescent="0.3">
      <c r="A66" s="36" t="s">
        <v>59</v>
      </c>
      <c r="B66" s="5">
        <v>1500000</v>
      </c>
      <c r="C66" s="5">
        <v>80000000</v>
      </c>
      <c r="D66" s="5"/>
      <c r="E66" s="14">
        <f>B66+C66-D66</f>
        <v>81500000</v>
      </c>
    </row>
    <row r="67" spans="1:5" x14ac:dyDescent="0.3">
      <c r="A67" s="36" t="s">
        <v>60</v>
      </c>
      <c r="B67" s="5">
        <v>200000</v>
      </c>
      <c r="C67" s="5"/>
      <c r="D67" s="5"/>
      <c r="E67" s="14">
        <f>B67+C67-D67</f>
        <v>200000</v>
      </c>
    </row>
    <row r="68" spans="1:5" x14ac:dyDescent="0.3">
      <c r="A68" s="36" t="s">
        <v>61</v>
      </c>
      <c r="B68" s="5">
        <v>250000</v>
      </c>
      <c r="C68" s="5"/>
      <c r="D68" s="5"/>
      <c r="E68" s="14">
        <f>B68+C68-D68</f>
        <v>250000</v>
      </c>
    </row>
    <row r="69" spans="1:5" x14ac:dyDescent="0.3">
      <c r="A69" s="34" t="s">
        <v>56</v>
      </c>
      <c r="B69" s="7">
        <f>SUM(B66:B68)</f>
        <v>1950000</v>
      </c>
      <c r="C69" s="7">
        <f>SUM(C66:C68)</f>
        <v>80000000</v>
      </c>
      <c r="D69" s="7">
        <f>SUM(D66:D68)</f>
        <v>0</v>
      </c>
      <c r="E69" s="7">
        <f>SUM(E66:E68)</f>
        <v>81950000</v>
      </c>
    </row>
    <row r="70" spans="1:5" x14ac:dyDescent="0.3">
      <c r="A70" s="35" t="s">
        <v>62</v>
      </c>
      <c r="B70" s="5"/>
      <c r="C70" s="5"/>
      <c r="D70" s="5"/>
      <c r="E70" s="24"/>
    </row>
    <row r="71" spans="1:5" x14ac:dyDescent="0.3">
      <c r="A71" s="36" t="s">
        <v>63</v>
      </c>
      <c r="B71" s="5">
        <v>250000</v>
      </c>
      <c r="C71" s="5"/>
      <c r="D71" s="5"/>
      <c r="E71" s="14">
        <f>B71+C71-D71</f>
        <v>250000</v>
      </c>
    </row>
    <row r="72" spans="1:5" x14ac:dyDescent="0.3">
      <c r="A72" s="36" t="s">
        <v>64</v>
      </c>
      <c r="B72" s="5">
        <v>90125</v>
      </c>
      <c r="C72" s="5"/>
      <c r="D72" s="5"/>
      <c r="E72" s="14">
        <f>B72+C72-D72</f>
        <v>90125</v>
      </c>
    </row>
    <row r="73" spans="1:5" x14ac:dyDescent="0.3">
      <c r="A73" s="34" t="s">
        <v>56</v>
      </c>
      <c r="B73" s="7">
        <f>B71+B72</f>
        <v>340125</v>
      </c>
      <c r="C73" s="7">
        <f>C71+C72</f>
        <v>0</v>
      </c>
      <c r="D73" s="7">
        <f>D71+D72</f>
        <v>0</v>
      </c>
      <c r="E73" s="7">
        <f>E71+E72</f>
        <v>340125</v>
      </c>
    </row>
    <row r="74" spans="1:5" x14ac:dyDescent="0.3">
      <c r="A74" s="35" t="s">
        <v>65</v>
      </c>
      <c r="B74" s="5"/>
      <c r="C74" s="5"/>
      <c r="D74" s="5"/>
      <c r="E74" s="24"/>
    </row>
    <row r="75" spans="1:5" x14ac:dyDescent="0.3">
      <c r="A75" s="36" t="s">
        <v>66</v>
      </c>
      <c r="B75" s="5">
        <v>3000000</v>
      </c>
      <c r="C75" s="5"/>
      <c r="D75" s="5"/>
      <c r="E75" s="14">
        <f>B75+C75-D75</f>
        <v>3000000</v>
      </c>
    </row>
    <row r="76" spans="1:5" x14ac:dyDescent="0.3">
      <c r="A76" s="36" t="s">
        <v>67</v>
      </c>
      <c r="B76" s="5">
        <v>1500000</v>
      </c>
      <c r="C76" s="5"/>
      <c r="D76" s="5"/>
      <c r="E76" s="14">
        <f>B76+C76-D76</f>
        <v>1500000</v>
      </c>
    </row>
    <row r="77" spans="1:5" x14ac:dyDescent="0.3">
      <c r="A77" s="37" t="s">
        <v>68</v>
      </c>
      <c r="B77" s="14">
        <v>5114977</v>
      </c>
      <c r="C77" s="25"/>
      <c r="D77" s="12"/>
      <c r="E77" s="14">
        <f>B77+C77-D77</f>
        <v>5114977</v>
      </c>
    </row>
    <row r="78" spans="1:5" x14ac:dyDescent="0.3">
      <c r="A78" s="34" t="s">
        <v>56</v>
      </c>
      <c r="B78" s="7">
        <f>SUM(B75:B77)</f>
        <v>9614977</v>
      </c>
      <c r="C78" s="7">
        <f>SUM(C75:C77)</f>
        <v>0</v>
      </c>
      <c r="D78" s="7">
        <f>SUM(D75:D77)</f>
        <v>0</v>
      </c>
      <c r="E78" s="7">
        <f>SUM(E75:E77)</f>
        <v>9614977</v>
      </c>
    </row>
    <row r="79" spans="1:5" x14ac:dyDescent="0.3">
      <c r="A79" s="35" t="s">
        <v>69</v>
      </c>
      <c r="B79" s="5"/>
      <c r="C79" s="5"/>
      <c r="D79" s="5"/>
      <c r="E79" s="24"/>
    </row>
    <row r="80" spans="1:5" x14ac:dyDescent="0.3">
      <c r="A80" s="36" t="s">
        <v>70</v>
      </c>
      <c r="B80" s="5">
        <v>500000</v>
      </c>
      <c r="C80" s="5"/>
      <c r="D80" s="5"/>
      <c r="E80" s="14">
        <f>B80+C80-D80</f>
        <v>500000</v>
      </c>
    </row>
    <row r="81" spans="1:5" x14ac:dyDescent="0.3">
      <c r="A81" s="36" t="s">
        <v>71</v>
      </c>
      <c r="B81" s="5">
        <v>2000000</v>
      </c>
      <c r="C81" s="5"/>
      <c r="D81" s="5"/>
      <c r="E81" s="14">
        <f>B81+C81-D81</f>
        <v>2000000</v>
      </c>
    </row>
    <row r="82" spans="1:5" x14ac:dyDescent="0.3">
      <c r="A82" s="34" t="s">
        <v>56</v>
      </c>
      <c r="B82" s="7">
        <f>B80+B81</f>
        <v>2500000</v>
      </c>
      <c r="C82" s="7"/>
      <c r="D82" s="7"/>
      <c r="E82" s="7">
        <f>B82+C82-D82</f>
        <v>2500000</v>
      </c>
    </row>
    <row r="83" spans="1:5" x14ac:dyDescent="0.3">
      <c r="A83" s="35" t="s">
        <v>72</v>
      </c>
      <c r="B83" s="5"/>
      <c r="C83" s="5"/>
      <c r="D83" s="5"/>
      <c r="E83" s="24"/>
    </row>
    <row r="84" spans="1:5" x14ac:dyDescent="0.3">
      <c r="A84" s="36" t="s">
        <v>73</v>
      </c>
      <c r="B84" s="38">
        <v>500000</v>
      </c>
      <c r="C84" s="5"/>
      <c r="D84" s="5"/>
      <c r="E84" s="14">
        <f>B84+C84-D84</f>
        <v>500000</v>
      </c>
    </row>
    <row r="85" spans="1:5" x14ac:dyDescent="0.3">
      <c r="A85" s="36" t="s">
        <v>74</v>
      </c>
      <c r="B85" s="38">
        <f>[4]BUDGET!$F$26</f>
        <v>200000</v>
      </c>
      <c r="C85" s="5"/>
      <c r="D85" s="5"/>
      <c r="E85" s="14">
        <f>B85+C85-D85</f>
        <v>200000</v>
      </c>
    </row>
    <row r="86" spans="1:5" x14ac:dyDescent="0.3">
      <c r="A86" s="36" t="s">
        <v>75</v>
      </c>
      <c r="B86" s="5"/>
      <c r="C86" s="5"/>
      <c r="D86" s="5"/>
      <c r="E86" s="14">
        <f>B86+C86-D86</f>
        <v>0</v>
      </c>
    </row>
    <row r="87" spans="1:5" x14ac:dyDescent="0.3">
      <c r="A87" s="34" t="s">
        <v>56</v>
      </c>
      <c r="B87" s="7">
        <f>B84+B85+B86</f>
        <v>700000</v>
      </c>
      <c r="C87" s="7"/>
      <c r="D87" s="7"/>
      <c r="E87" s="7">
        <f>B87+C87-D87</f>
        <v>700000</v>
      </c>
    </row>
    <row r="88" spans="1:5" x14ac:dyDescent="0.3">
      <c r="A88" s="35" t="s">
        <v>76</v>
      </c>
      <c r="B88" s="5"/>
      <c r="C88" s="5"/>
      <c r="D88" s="5"/>
      <c r="E88" s="24"/>
    </row>
    <row r="89" spans="1:5" x14ac:dyDescent="0.3">
      <c r="A89" s="36" t="s">
        <v>77</v>
      </c>
      <c r="B89" s="5">
        <v>500000</v>
      </c>
      <c r="C89" s="5"/>
      <c r="D89" s="5"/>
      <c r="E89" s="14">
        <f>B89+C89-D89</f>
        <v>500000</v>
      </c>
    </row>
    <row r="90" spans="1:5" x14ac:dyDescent="0.3">
      <c r="A90" s="34" t="s">
        <v>56</v>
      </c>
      <c r="B90" s="7">
        <f>B89</f>
        <v>500000</v>
      </c>
      <c r="C90" s="7"/>
      <c r="D90" s="7"/>
      <c r="E90" s="7">
        <f>B90+C90-D90</f>
        <v>500000</v>
      </c>
    </row>
    <row r="91" spans="1:5" x14ac:dyDescent="0.3">
      <c r="A91" s="35" t="s">
        <v>78</v>
      </c>
      <c r="B91" s="5"/>
      <c r="C91" s="5"/>
      <c r="D91" s="5"/>
      <c r="E91" s="24"/>
    </row>
    <row r="92" spans="1:5" x14ac:dyDescent="0.3">
      <c r="A92" s="36" t="s">
        <v>79</v>
      </c>
      <c r="B92" s="5">
        <v>500000</v>
      </c>
      <c r="C92" s="5"/>
      <c r="D92" s="5"/>
      <c r="E92" s="14">
        <f>B92+C92-D92</f>
        <v>500000</v>
      </c>
    </row>
    <row r="93" spans="1:5" x14ac:dyDescent="0.3">
      <c r="A93" s="34" t="s">
        <v>56</v>
      </c>
      <c r="B93" s="7">
        <f>B92</f>
        <v>500000</v>
      </c>
      <c r="C93" s="7"/>
      <c r="D93" s="7"/>
      <c r="E93" s="7">
        <f>B93+C93-D93</f>
        <v>500000</v>
      </c>
    </row>
    <row r="94" spans="1:5" x14ac:dyDescent="0.3">
      <c r="A94" s="35" t="s">
        <v>80</v>
      </c>
      <c r="B94" s="5"/>
      <c r="C94" s="5"/>
      <c r="D94" s="5"/>
      <c r="E94" s="24"/>
    </row>
    <row r="95" spans="1:5" x14ac:dyDescent="0.3">
      <c r="A95" s="36" t="s">
        <v>81</v>
      </c>
      <c r="B95" s="5">
        <v>500000</v>
      </c>
      <c r="C95" s="5"/>
      <c r="D95" s="5"/>
      <c r="E95" s="14">
        <f>B95+C95-D95</f>
        <v>500000</v>
      </c>
    </row>
    <row r="96" spans="1:5" x14ac:dyDescent="0.3">
      <c r="A96" s="34" t="s">
        <v>56</v>
      </c>
      <c r="B96" s="7">
        <f>B95</f>
        <v>500000</v>
      </c>
      <c r="C96" s="7"/>
      <c r="D96" s="7"/>
      <c r="E96" s="7">
        <f>B96+C96-D96</f>
        <v>500000</v>
      </c>
    </row>
    <row r="97" spans="1:5" x14ac:dyDescent="0.3">
      <c r="A97" s="35" t="s">
        <v>82</v>
      </c>
      <c r="B97" s="5"/>
      <c r="C97" s="5"/>
      <c r="D97" s="5"/>
      <c r="E97" s="24"/>
    </row>
    <row r="98" spans="1:5" x14ac:dyDescent="0.3">
      <c r="A98" s="36" t="s">
        <v>83</v>
      </c>
      <c r="B98" s="5">
        <v>3000000</v>
      </c>
      <c r="C98" s="5"/>
      <c r="D98" s="5"/>
      <c r="E98" s="14">
        <f>B98+C98-D98</f>
        <v>3000000</v>
      </c>
    </row>
    <row r="99" spans="1:5" x14ac:dyDescent="0.3">
      <c r="A99" s="36" t="s">
        <v>84</v>
      </c>
      <c r="B99" s="5">
        <v>550000000</v>
      </c>
      <c r="C99" s="5"/>
      <c r="D99" s="5">
        <v>270000000</v>
      </c>
      <c r="E99" s="14">
        <f>B99+C99-D99</f>
        <v>280000000</v>
      </c>
    </row>
    <row r="100" spans="1:5" x14ac:dyDescent="0.3">
      <c r="A100" s="34" t="s">
        <v>56</v>
      </c>
      <c r="B100" s="7">
        <f>B98+B99</f>
        <v>553000000</v>
      </c>
      <c r="C100" s="7">
        <f>C98+C99</f>
        <v>0</v>
      </c>
      <c r="D100" s="7">
        <f>D98+D99</f>
        <v>270000000</v>
      </c>
      <c r="E100" s="7">
        <f>B100+C100-D100</f>
        <v>283000000</v>
      </c>
    </row>
    <row r="101" spans="1:5" x14ac:dyDescent="0.3">
      <c r="A101" s="35" t="s">
        <v>85</v>
      </c>
      <c r="B101" s="5"/>
      <c r="C101" s="5"/>
      <c r="D101" s="5"/>
      <c r="E101" s="24"/>
    </row>
    <row r="102" spans="1:5" x14ac:dyDescent="0.3">
      <c r="A102" s="36" t="s">
        <v>86</v>
      </c>
      <c r="B102" s="5">
        <v>1000000</v>
      </c>
      <c r="C102" s="5"/>
      <c r="D102" s="5"/>
      <c r="E102" s="14">
        <f>B102+C102-D102</f>
        <v>1000000</v>
      </c>
    </row>
    <row r="103" spans="1:5" x14ac:dyDescent="0.3">
      <c r="A103" s="36" t="s">
        <v>87</v>
      </c>
      <c r="B103" s="5">
        <v>1000000</v>
      </c>
      <c r="C103" s="5"/>
      <c r="D103" s="5"/>
      <c r="E103" s="14">
        <f>B103+C103-D103</f>
        <v>1000000</v>
      </c>
    </row>
    <row r="104" spans="1:5" x14ac:dyDescent="0.3">
      <c r="A104" s="36" t="s">
        <v>88</v>
      </c>
      <c r="B104" s="5">
        <v>100000</v>
      </c>
      <c r="C104" s="5"/>
      <c r="D104" s="5"/>
      <c r="E104" s="14">
        <f>B104+C104-D104</f>
        <v>100000</v>
      </c>
    </row>
    <row r="105" spans="1:5" x14ac:dyDescent="0.3">
      <c r="A105" s="34" t="s">
        <v>56</v>
      </c>
      <c r="B105" s="7">
        <f>B102+B103+B104</f>
        <v>2100000</v>
      </c>
      <c r="C105" s="7"/>
      <c r="D105" s="7"/>
      <c r="E105" s="7">
        <f>B105+C105-D105</f>
        <v>2100000</v>
      </c>
    </row>
    <row r="106" spans="1:5" x14ac:dyDescent="0.3">
      <c r="A106" s="35" t="s">
        <v>89</v>
      </c>
      <c r="B106" s="5"/>
      <c r="C106" s="5"/>
      <c r="D106" s="5"/>
      <c r="E106" s="24"/>
    </row>
    <row r="107" spans="1:5" x14ac:dyDescent="0.3">
      <c r="A107" s="36" t="s">
        <v>90</v>
      </c>
      <c r="B107" s="5">
        <f>[5]FINANCE!$B$69</f>
        <v>6000000</v>
      </c>
      <c r="C107" s="5"/>
      <c r="D107" s="5"/>
      <c r="E107" s="14">
        <f>B107+C107-D107</f>
        <v>6000000</v>
      </c>
    </row>
    <row r="108" spans="1:5" x14ac:dyDescent="0.3">
      <c r="A108" s="34" t="s">
        <v>56</v>
      </c>
      <c r="B108" s="7">
        <f>B107</f>
        <v>6000000</v>
      </c>
      <c r="C108" s="7"/>
      <c r="D108" s="7"/>
      <c r="E108" s="7">
        <f>B108+C108-D108</f>
        <v>6000000</v>
      </c>
    </row>
    <row r="109" spans="1:5" x14ac:dyDescent="0.3">
      <c r="A109" s="35" t="s">
        <v>91</v>
      </c>
      <c r="B109" s="5"/>
      <c r="C109" s="5"/>
      <c r="D109" s="5"/>
      <c r="E109" s="24"/>
    </row>
    <row r="110" spans="1:5" x14ac:dyDescent="0.3">
      <c r="A110" s="36" t="s">
        <v>92</v>
      </c>
      <c r="B110" s="5">
        <f>[5]FINANCE!$B$73</f>
        <v>100000</v>
      </c>
      <c r="C110" s="5"/>
      <c r="D110" s="5"/>
      <c r="E110" s="14">
        <f>B110+C110-D110</f>
        <v>100000</v>
      </c>
    </row>
    <row r="111" spans="1:5" x14ac:dyDescent="0.3">
      <c r="A111" s="36" t="s">
        <v>93</v>
      </c>
      <c r="B111" s="5">
        <f>[5]FINANCE!$B$74</f>
        <v>50000</v>
      </c>
      <c r="C111" s="5"/>
      <c r="D111" s="5"/>
      <c r="E111" s="14">
        <f>B111+C111-D111</f>
        <v>50000</v>
      </c>
    </row>
    <row r="112" spans="1:5" x14ac:dyDescent="0.3">
      <c r="A112" s="36" t="s">
        <v>94</v>
      </c>
      <c r="B112" s="5"/>
      <c r="C112" s="5"/>
      <c r="D112" s="5"/>
      <c r="E112" s="14">
        <f>B112+C112-D112</f>
        <v>0</v>
      </c>
    </row>
    <row r="113" spans="1:5" x14ac:dyDescent="0.3">
      <c r="A113" s="36" t="s">
        <v>95</v>
      </c>
      <c r="B113" s="5">
        <f>[5]FINANCE!$B$76</f>
        <v>500000</v>
      </c>
      <c r="C113" s="5"/>
      <c r="D113" s="5"/>
      <c r="E113" s="14">
        <f>B113+C113-D113</f>
        <v>500000</v>
      </c>
    </row>
    <row r="114" spans="1:5" x14ac:dyDescent="0.3">
      <c r="A114" s="34" t="s">
        <v>56</v>
      </c>
      <c r="B114" s="7">
        <f>SUM(B110:B113)</f>
        <v>650000</v>
      </c>
      <c r="C114" s="7"/>
      <c r="D114" s="7"/>
      <c r="E114" s="7">
        <f>B114+C114-D114</f>
        <v>650000</v>
      </c>
    </row>
    <row r="115" spans="1:5" x14ac:dyDescent="0.3">
      <c r="A115" s="35" t="s">
        <v>96</v>
      </c>
      <c r="B115" s="5"/>
      <c r="C115" s="5"/>
      <c r="D115" s="5"/>
      <c r="E115" s="24"/>
    </row>
    <row r="116" spans="1:5" x14ac:dyDescent="0.3">
      <c r="A116" s="36" t="s">
        <v>97</v>
      </c>
      <c r="B116" s="5">
        <f>[5]FINANCE!$B$80</f>
        <v>3000000</v>
      </c>
      <c r="C116" s="5"/>
      <c r="D116" s="5"/>
      <c r="E116" s="14">
        <f>B116+C116-D116</f>
        <v>3000000</v>
      </c>
    </row>
    <row r="117" spans="1:5" x14ac:dyDescent="0.3">
      <c r="A117" s="34" t="s">
        <v>56</v>
      </c>
      <c r="B117" s="7">
        <f>B116</f>
        <v>3000000</v>
      </c>
      <c r="C117" s="7">
        <f>C116</f>
        <v>0</v>
      </c>
      <c r="D117" s="7">
        <f>D116</f>
        <v>0</v>
      </c>
      <c r="E117" s="7">
        <f>E116</f>
        <v>3000000</v>
      </c>
    </row>
    <row r="118" spans="1:5" x14ac:dyDescent="0.3">
      <c r="A118" s="35" t="s">
        <v>98</v>
      </c>
      <c r="B118" s="5"/>
      <c r="C118" s="5"/>
      <c r="D118" s="14"/>
      <c r="E118" s="24"/>
    </row>
    <row r="119" spans="1:5" x14ac:dyDescent="0.3">
      <c r="A119" s="36" t="s">
        <v>99</v>
      </c>
      <c r="B119" s="5">
        <f>[5]FINANCE!$B$84</f>
        <v>100000</v>
      </c>
      <c r="C119" s="5"/>
      <c r="D119" s="14"/>
      <c r="E119" s="14">
        <f>B119+C119-D119</f>
        <v>100000</v>
      </c>
    </row>
    <row r="120" spans="1:5" x14ac:dyDescent="0.3">
      <c r="A120" s="36" t="s">
        <v>100</v>
      </c>
      <c r="B120" s="5">
        <f>[5]FINANCE!$B$85</f>
        <v>500000</v>
      </c>
      <c r="C120" s="5"/>
      <c r="D120" s="14"/>
      <c r="E120" s="14">
        <f>B120+C120-D120</f>
        <v>500000</v>
      </c>
    </row>
    <row r="121" spans="1:5" x14ac:dyDescent="0.3">
      <c r="A121" s="34" t="s">
        <v>56</v>
      </c>
      <c r="B121" s="7">
        <f>SUM(B119:B120)</f>
        <v>600000</v>
      </c>
      <c r="C121" s="7"/>
      <c r="D121" s="7"/>
      <c r="E121" s="7">
        <f>B121+C121-D121</f>
        <v>600000</v>
      </c>
    </row>
    <row r="122" spans="1:5" x14ac:dyDescent="0.3">
      <c r="A122" s="39"/>
      <c r="B122" s="40"/>
      <c r="C122" s="40"/>
      <c r="D122" s="40"/>
      <c r="E122" s="40"/>
    </row>
    <row r="123" spans="1:5" x14ac:dyDescent="0.3">
      <c r="A123" s="35" t="s">
        <v>101</v>
      </c>
      <c r="B123" s="5">
        <f>[5]FINANCE!$B$89</f>
        <v>5000000</v>
      </c>
      <c r="C123" s="5"/>
      <c r="D123" s="5"/>
      <c r="E123" s="14">
        <f>B123+C123-D123</f>
        <v>5000000</v>
      </c>
    </row>
    <row r="124" spans="1:5" x14ac:dyDescent="0.3">
      <c r="A124" s="34" t="s">
        <v>56</v>
      </c>
      <c r="B124" s="7">
        <f>B123</f>
        <v>5000000</v>
      </c>
      <c r="C124" s="7"/>
      <c r="D124" s="7"/>
      <c r="E124" s="7">
        <f>B124+C124-D124</f>
        <v>5000000</v>
      </c>
    </row>
    <row r="125" spans="1:5" x14ac:dyDescent="0.3">
      <c r="A125" s="35" t="s">
        <v>102</v>
      </c>
      <c r="B125" s="5"/>
      <c r="C125" s="5"/>
      <c r="D125" s="5"/>
      <c r="E125" s="24"/>
    </row>
    <row r="126" spans="1:5" x14ac:dyDescent="0.3">
      <c r="A126" s="36" t="s">
        <v>103</v>
      </c>
      <c r="B126" s="5">
        <f>[5]FINANCE!$B$105</f>
        <v>300000</v>
      </c>
      <c r="C126" s="5"/>
      <c r="D126" s="5"/>
      <c r="E126" s="14">
        <f>B126+C126-D126</f>
        <v>300000</v>
      </c>
    </row>
    <row r="127" spans="1:5" x14ac:dyDescent="0.3">
      <c r="A127" s="36" t="s">
        <v>104</v>
      </c>
      <c r="B127" s="5">
        <f>[5]FINANCE!$B$106</f>
        <v>200000</v>
      </c>
      <c r="C127" s="5"/>
      <c r="D127" s="5"/>
      <c r="E127" s="14">
        <f>B127+C127-D127</f>
        <v>200000</v>
      </c>
    </row>
    <row r="128" spans="1:5" x14ac:dyDescent="0.3">
      <c r="A128" s="34" t="s">
        <v>56</v>
      </c>
      <c r="B128" s="7">
        <f>B126+B127</f>
        <v>500000</v>
      </c>
      <c r="C128" s="7"/>
      <c r="D128" s="7"/>
      <c r="E128" s="7">
        <f>B128+C128-D128</f>
        <v>500000</v>
      </c>
    </row>
    <row r="129" spans="1:5" x14ac:dyDescent="0.3">
      <c r="A129" s="41"/>
      <c r="B129" s="40"/>
      <c r="C129" s="40"/>
      <c r="D129" s="40"/>
      <c r="E129" s="40"/>
    </row>
    <row r="130" spans="1:5" x14ac:dyDescent="0.3">
      <c r="A130" s="39"/>
      <c r="B130" s="23"/>
      <c r="C130" s="40"/>
      <c r="D130" s="23"/>
      <c r="E130" s="40"/>
    </row>
    <row r="131" spans="1:5" x14ac:dyDescent="0.3">
      <c r="A131" s="41" t="s">
        <v>105</v>
      </c>
      <c r="B131" s="23"/>
      <c r="C131" s="40"/>
      <c r="D131" s="23"/>
      <c r="E131" s="40"/>
    </row>
    <row r="132" spans="1:5" x14ac:dyDescent="0.3">
      <c r="A132" s="42" t="s">
        <v>106</v>
      </c>
      <c r="B132" s="23"/>
      <c r="C132" s="14">
        <v>1954280</v>
      </c>
      <c r="D132" s="14"/>
      <c r="E132" s="14">
        <f>B132+C132-D132</f>
        <v>1954280</v>
      </c>
    </row>
    <row r="133" spans="1:5" x14ac:dyDescent="0.3">
      <c r="A133" s="42" t="s">
        <v>107</v>
      </c>
      <c r="B133" s="23"/>
      <c r="C133" s="14">
        <v>504600</v>
      </c>
      <c r="D133" s="14"/>
      <c r="E133" s="14">
        <f t="shared" ref="E133:E183" si="2">B133+C133-D133</f>
        <v>504600</v>
      </c>
    </row>
    <row r="134" spans="1:5" x14ac:dyDescent="0.3">
      <c r="A134" s="42" t="s">
        <v>108</v>
      </c>
      <c r="B134" s="23"/>
      <c r="C134" s="14">
        <v>58500</v>
      </c>
      <c r="D134" s="14"/>
      <c r="E134" s="14">
        <f t="shared" si="2"/>
        <v>58500</v>
      </c>
    </row>
    <row r="135" spans="1:5" x14ac:dyDescent="0.3">
      <c r="A135" s="42" t="s">
        <v>109</v>
      </c>
      <c r="B135" s="23"/>
      <c r="C135" s="14">
        <v>1830000</v>
      </c>
      <c r="D135" s="14"/>
      <c r="E135" s="14">
        <f t="shared" si="2"/>
        <v>1830000</v>
      </c>
    </row>
    <row r="136" spans="1:5" x14ac:dyDescent="0.3">
      <c r="A136" s="42" t="s">
        <v>110</v>
      </c>
      <c r="B136" s="23"/>
      <c r="C136" s="14">
        <v>304500</v>
      </c>
      <c r="D136" s="14"/>
      <c r="E136" s="14">
        <f t="shared" si="2"/>
        <v>304500</v>
      </c>
    </row>
    <row r="137" spans="1:5" x14ac:dyDescent="0.3">
      <c r="A137" s="42" t="s">
        <v>111</v>
      </c>
      <c r="B137" s="23"/>
      <c r="C137" s="14">
        <v>778500</v>
      </c>
      <c r="D137" s="14"/>
      <c r="E137" s="14">
        <f t="shared" si="2"/>
        <v>778500</v>
      </c>
    </row>
    <row r="138" spans="1:5" x14ac:dyDescent="0.3">
      <c r="A138" s="42" t="s">
        <v>112</v>
      </c>
      <c r="B138" s="23"/>
      <c r="C138" s="14">
        <v>407000</v>
      </c>
      <c r="D138" s="14"/>
      <c r="E138" s="14">
        <f t="shared" si="2"/>
        <v>407000</v>
      </c>
    </row>
    <row r="139" spans="1:5" x14ac:dyDescent="0.3">
      <c r="A139" s="42" t="s">
        <v>113</v>
      </c>
      <c r="B139" s="23"/>
      <c r="C139" s="14">
        <v>50420</v>
      </c>
      <c r="D139" s="14"/>
      <c r="E139" s="14">
        <f t="shared" si="2"/>
        <v>50420</v>
      </c>
    </row>
    <row r="140" spans="1:5" x14ac:dyDescent="0.3">
      <c r="A140" s="42" t="s">
        <v>114</v>
      </c>
      <c r="B140" s="23"/>
      <c r="C140" s="14">
        <v>208800</v>
      </c>
      <c r="D140" s="14"/>
      <c r="E140" s="14">
        <f t="shared" si="2"/>
        <v>208800</v>
      </c>
    </row>
    <row r="141" spans="1:5" x14ac:dyDescent="0.3">
      <c r="A141" s="42" t="s">
        <v>115</v>
      </c>
      <c r="B141" s="23"/>
      <c r="C141" s="14">
        <v>405000</v>
      </c>
      <c r="D141" s="14"/>
      <c r="E141" s="14">
        <f t="shared" si="2"/>
        <v>405000</v>
      </c>
    </row>
    <row r="142" spans="1:5" x14ac:dyDescent="0.3">
      <c r="A142" s="42" t="s">
        <v>106</v>
      </c>
      <c r="B142" s="23"/>
      <c r="C142" s="14">
        <v>256000</v>
      </c>
      <c r="D142" s="14"/>
      <c r="E142" s="14">
        <f t="shared" si="2"/>
        <v>256000</v>
      </c>
    </row>
    <row r="143" spans="1:5" x14ac:dyDescent="0.3">
      <c r="A143" s="42" t="s">
        <v>116</v>
      </c>
      <c r="B143" s="23"/>
      <c r="C143" s="14">
        <v>290000</v>
      </c>
      <c r="D143" s="14"/>
      <c r="E143" s="14">
        <f t="shared" si="2"/>
        <v>290000</v>
      </c>
    </row>
    <row r="144" spans="1:5" x14ac:dyDescent="0.3">
      <c r="A144" s="42" t="s">
        <v>112</v>
      </c>
      <c r="B144" s="23"/>
      <c r="C144" s="14">
        <v>336600</v>
      </c>
      <c r="D144" s="14"/>
      <c r="E144" s="14">
        <f t="shared" si="2"/>
        <v>336600</v>
      </c>
    </row>
    <row r="145" spans="1:5" x14ac:dyDescent="0.3">
      <c r="A145" s="42" t="s">
        <v>117</v>
      </c>
      <c r="B145" s="23"/>
      <c r="C145" s="14">
        <v>1499860</v>
      </c>
      <c r="D145" s="14"/>
      <c r="E145" s="14">
        <f t="shared" si="2"/>
        <v>1499860</v>
      </c>
    </row>
    <row r="146" spans="1:5" x14ac:dyDescent="0.3">
      <c r="A146" s="42" t="s">
        <v>118</v>
      </c>
      <c r="B146" s="23"/>
      <c r="C146" s="14">
        <v>2996700</v>
      </c>
      <c r="D146" s="14"/>
      <c r="E146" s="14">
        <f t="shared" si="2"/>
        <v>2996700</v>
      </c>
    </row>
    <row r="147" spans="1:5" x14ac:dyDescent="0.3">
      <c r="A147" s="42" t="s">
        <v>119</v>
      </c>
      <c r="B147" s="23"/>
      <c r="C147" s="14">
        <v>470000</v>
      </c>
      <c r="D147" s="14"/>
      <c r="E147" s="14">
        <f t="shared" si="2"/>
        <v>470000</v>
      </c>
    </row>
    <row r="148" spans="1:5" x14ac:dyDescent="0.3">
      <c r="A148" s="42" t="s">
        <v>120</v>
      </c>
      <c r="B148" s="23"/>
      <c r="C148" s="14">
        <v>217830</v>
      </c>
      <c r="D148" s="14"/>
      <c r="E148" s="14">
        <f t="shared" si="2"/>
        <v>217830</v>
      </c>
    </row>
    <row r="149" spans="1:5" x14ac:dyDescent="0.3">
      <c r="A149" s="42" t="s">
        <v>106</v>
      </c>
      <c r="B149" s="23"/>
      <c r="C149" s="14">
        <v>512000</v>
      </c>
      <c r="D149" s="14"/>
      <c r="E149" s="14">
        <f t="shared" si="2"/>
        <v>512000</v>
      </c>
    </row>
    <row r="150" spans="1:5" x14ac:dyDescent="0.3">
      <c r="A150" s="42" t="s">
        <v>121</v>
      </c>
      <c r="B150" s="23"/>
      <c r="C150" s="14">
        <v>452400</v>
      </c>
      <c r="D150" s="14"/>
      <c r="E150" s="14">
        <f t="shared" si="2"/>
        <v>452400</v>
      </c>
    </row>
    <row r="151" spans="1:5" x14ac:dyDescent="0.3">
      <c r="A151" s="42" t="s">
        <v>121</v>
      </c>
      <c r="B151" s="23"/>
      <c r="C151" s="14">
        <v>189000</v>
      </c>
      <c r="D151" s="14"/>
      <c r="E151" s="14">
        <f t="shared" si="2"/>
        <v>189000</v>
      </c>
    </row>
    <row r="152" spans="1:5" x14ac:dyDescent="0.3">
      <c r="A152" s="42" t="s">
        <v>122</v>
      </c>
      <c r="B152" s="23"/>
      <c r="C152" s="14">
        <v>1505544</v>
      </c>
      <c r="D152" s="14"/>
      <c r="E152" s="14">
        <f t="shared" si="2"/>
        <v>1505544</v>
      </c>
    </row>
    <row r="153" spans="1:5" x14ac:dyDescent="0.3">
      <c r="A153" s="42" t="s">
        <v>123</v>
      </c>
      <c r="B153" s="23"/>
      <c r="C153" s="14">
        <v>843600</v>
      </c>
      <c r="D153" s="14"/>
      <c r="E153" s="14">
        <f t="shared" si="2"/>
        <v>843600</v>
      </c>
    </row>
    <row r="154" spans="1:5" x14ac:dyDescent="0.3">
      <c r="A154" s="42" t="s">
        <v>124</v>
      </c>
      <c r="B154" s="23"/>
      <c r="C154" s="14">
        <v>167380</v>
      </c>
      <c r="D154" s="14"/>
      <c r="E154" s="14">
        <f t="shared" si="2"/>
        <v>167380</v>
      </c>
    </row>
    <row r="155" spans="1:5" x14ac:dyDescent="0.3">
      <c r="A155" s="42" t="s">
        <v>125</v>
      </c>
      <c r="B155" s="23"/>
      <c r="C155" s="14">
        <v>956000</v>
      </c>
      <c r="D155" s="14"/>
      <c r="E155" s="14">
        <f t="shared" si="2"/>
        <v>956000</v>
      </c>
    </row>
    <row r="156" spans="1:5" x14ac:dyDescent="0.3">
      <c r="A156" s="42" t="s">
        <v>126</v>
      </c>
      <c r="B156" s="23"/>
      <c r="C156" s="14">
        <v>990880</v>
      </c>
      <c r="D156" s="14"/>
      <c r="E156" s="14">
        <f t="shared" si="2"/>
        <v>990880</v>
      </c>
    </row>
    <row r="157" spans="1:5" x14ac:dyDescent="0.3">
      <c r="A157" s="42" t="s">
        <v>125</v>
      </c>
      <c r="B157" s="23"/>
      <c r="C157" s="14">
        <v>600000</v>
      </c>
      <c r="D157" s="14"/>
      <c r="E157" s="14">
        <f t="shared" si="2"/>
        <v>600000</v>
      </c>
    </row>
    <row r="158" spans="1:5" x14ac:dyDescent="0.3">
      <c r="A158" s="42" t="s">
        <v>127</v>
      </c>
      <c r="B158" s="23"/>
      <c r="C158" s="14">
        <v>299400</v>
      </c>
      <c r="D158" s="14"/>
      <c r="E158" s="14">
        <f t="shared" si="2"/>
        <v>299400</v>
      </c>
    </row>
    <row r="159" spans="1:5" x14ac:dyDescent="0.3">
      <c r="A159" s="42" t="s">
        <v>120</v>
      </c>
      <c r="B159" s="23"/>
      <c r="C159" s="14">
        <v>1299200</v>
      </c>
      <c r="D159" s="14"/>
      <c r="E159" s="14">
        <f t="shared" si="2"/>
        <v>1299200</v>
      </c>
    </row>
    <row r="160" spans="1:5" x14ac:dyDescent="0.3">
      <c r="A160" s="42" t="s">
        <v>120</v>
      </c>
      <c r="B160" s="23"/>
      <c r="C160" s="14">
        <v>546360</v>
      </c>
      <c r="D160" s="14"/>
      <c r="E160" s="14">
        <f t="shared" si="2"/>
        <v>546360</v>
      </c>
    </row>
    <row r="161" spans="1:5" x14ac:dyDescent="0.3">
      <c r="A161" s="42" t="s">
        <v>128</v>
      </c>
      <c r="B161" s="23"/>
      <c r="C161" s="14">
        <v>168000</v>
      </c>
      <c r="D161" s="14"/>
      <c r="E161" s="14">
        <f t="shared" si="2"/>
        <v>168000</v>
      </c>
    </row>
    <row r="162" spans="1:5" x14ac:dyDescent="0.3">
      <c r="A162" s="42" t="s">
        <v>129</v>
      </c>
      <c r="B162" s="23"/>
      <c r="C162" s="14">
        <v>1607500</v>
      </c>
      <c r="D162" s="14"/>
      <c r="E162" s="14">
        <f t="shared" si="2"/>
        <v>1607500</v>
      </c>
    </row>
    <row r="163" spans="1:5" x14ac:dyDescent="0.3">
      <c r="A163" s="42" t="s">
        <v>130</v>
      </c>
      <c r="B163" s="23"/>
      <c r="C163" s="14">
        <v>822955</v>
      </c>
      <c r="D163" s="14"/>
      <c r="E163" s="14">
        <f t="shared" si="2"/>
        <v>822955</v>
      </c>
    </row>
    <row r="164" spans="1:5" x14ac:dyDescent="0.3">
      <c r="A164" s="43" t="s">
        <v>106</v>
      </c>
      <c r="B164" s="23"/>
      <c r="C164" s="14">
        <v>379418</v>
      </c>
      <c r="D164" s="14"/>
      <c r="E164" s="14">
        <f t="shared" si="2"/>
        <v>379418</v>
      </c>
    </row>
    <row r="165" spans="1:5" x14ac:dyDescent="0.3">
      <c r="A165" s="42" t="s">
        <v>131</v>
      </c>
      <c r="B165" s="23"/>
      <c r="C165" s="14">
        <v>299906</v>
      </c>
      <c r="D165" s="14"/>
      <c r="E165" s="14">
        <f t="shared" si="2"/>
        <v>299906</v>
      </c>
    </row>
    <row r="166" spans="1:5" x14ac:dyDescent="0.3">
      <c r="A166" s="42" t="s">
        <v>106</v>
      </c>
      <c r="B166" s="23"/>
      <c r="C166" s="14">
        <v>1851000</v>
      </c>
      <c r="D166" s="14"/>
      <c r="E166" s="14">
        <f t="shared" si="2"/>
        <v>1851000</v>
      </c>
    </row>
    <row r="167" spans="1:5" x14ac:dyDescent="0.3">
      <c r="A167" s="42" t="s">
        <v>115</v>
      </c>
      <c r="B167" s="23"/>
      <c r="C167" s="14">
        <v>309400</v>
      </c>
      <c r="D167" s="14"/>
      <c r="E167" s="14">
        <f t="shared" si="2"/>
        <v>309400</v>
      </c>
    </row>
    <row r="168" spans="1:5" x14ac:dyDescent="0.3">
      <c r="A168" s="42" t="s">
        <v>132</v>
      </c>
      <c r="B168" s="23"/>
      <c r="C168" s="14">
        <v>755560</v>
      </c>
      <c r="D168" s="14"/>
      <c r="E168" s="14">
        <f t="shared" si="2"/>
        <v>755560</v>
      </c>
    </row>
    <row r="169" spans="1:5" x14ac:dyDescent="0.3">
      <c r="A169" s="42" t="s">
        <v>115</v>
      </c>
      <c r="B169" s="23"/>
      <c r="C169" s="14">
        <v>32495</v>
      </c>
      <c r="D169" s="14"/>
      <c r="E169" s="14">
        <f t="shared" si="2"/>
        <v>32495</v>
      </c>
    </row>
    <row r="170" spans="1:5" x14ac:dyDescent="0.3">
      <c r="A170" s="42" t="s">
        <v>121</v>
      </c>
      <c r="B170" s="23"/>
      <c r="C170" s="14">
        <v>84400</v>
      </c>
      <c r="D170" s="14"/>
      <c r="E170" s="14">
        <f t="shared" si="2"/>
        <v>84400</v>
      </c>
    </row>
    <row r="171" spans="1:5" x14ac:dyDescent="0.3">
      <c r="A171" s="42" t="s">
        <v>106</v>
      </c>
      <c r="B171" s="23"/>
      <c r="C171" s="14">
        <v>953500</v>
      </c>
      <c r="D171" s="14"/>
      <c r="E171" s="14">
        <f t="shared" si="2"/>
        <v>953500</v>
      </c>
    </row>
    <row r="172" spans="1:5" x14ac:dyDescent="0.3">
      <c r="A172" s="42" t="s">
        <v>120</v>
      </c>
      <c r="B172" s="23"/>
      <c r="C172" s="14">
        <v>1189133.3999999999</v>
      </c>
      <c r="D172" s="14"/>
      <c r="E172" s="14">
        <f t="shared" si="2"/>
        <v>1189133.3999999999</v>
      </c>
    </row>
    <row r="173" spans="1:5" x14ac:dyDescent="0.3">
      <c r="A173" s="42" t="s">
        <v>133</v>
      </c>
      <c r="B173" s="23"/>
      <c r="C173" s="14">
        <v>2163913.4900000002</v>
      </c>
      <c r="D173" s="14"/>
      <c r="E173" s="14">
        <f t="shared" si="2"/>
        <v>2163913.4900000002</v>
      </c>
    </row>
    <row r="174" spans="1:5" x14ac:dyDescent="0.3">
      <c r="A174" s="44" t="s">
        <v>106</v>
      </c>
      <c r="B174" s="23"/>
      <c r="C174" s="14">
        <v>2032750</v>
      </c>
      <c r="D174" s="14"/>
      <c r="E174" s="14">
        <f t="shared" si="2"/>
        <v>2032750</v>
      </c>
    </row>
    <row r="175" spans="1:5" x14ac:dyDescent="0.3">
      <c r="A175" s="44" t="s">
        <v>106</v>
      </c>
      <c r="B175" s="23"/>
      <c r="C175" s="14">
        <v>9102700</v>
      </c>
      <c r="D175" s="14"/>
      <c r="E175" s="14">
        <f t="shared" si="2"/>
        <v>9102700</v>
      </c>
    </row>
    <row r="176" spans="1:5" x14ac:dyDescent="0.3">
      <c r="A176" s="45" t="s">
        <v>134</v>
      </c>
      <c r="B176" s="23"/>
      <c r="C176" s="14">
        <v>135000000</v>
      </c>
      <c r="D176" s="14"/>
      <c r="E176" s="14">
        <f t="shared" si="2"/>
        <v>135000000</v>
      </c>
    </row>
    <row r="177" spans="1:5" x14ac:dyDescent="0.3">
      <c r="A177" s="42" t="s">
        <v>2223</v>
      </c>
      <c r="B177" s="23"/>
      <c r="C177" s="14">
        <v>227710</v>
      </c>
      <c r="D177" s="14"/>
      <c r="E177" s="14">
        <f t="shared" si="2"/>
        <v>227710</v>
      </c>
    </row>
    <row r="178" spans="1:5" x14ac:dyDescent="0.3">
      <c r="A178" s="42" t="s">
        <v>112</v>
      </c>
      <c r="B178" s="23"/>
      <c r="C178" s="14">
        <v>34200</v>
      </c>
      <c r="D178" s="14"/>
      <c r="E178" s="14">
        <f t="shared" si="2"/>
        <v>34200</v>
      </c>
    </row>
    <row r="179" spans="1:5" x14ac:dyDescent="0.3">
      <c r="A179" s="42" t="s">
        <v>112</v>
      </c>
      <c r="B179" s="23"/>
      <c r="C179" s="14">
        <v>20000</v>
      </c>
      <c r="D179" s="14"/>
      <c r="E179" s="14">
        <f t="shared" si="2"/>
        <v>20000</v>
      </c>
    </row>
    <row r="180" spans="1:5" x14ac:dyDescent="0.3">
      <c r="A180" s="44" t="s">
        <v>115</v>
      </c>
      <c r="B180" s="23"/>
      <c r="C180" s="14">
        <v>989900</v>
      </c>
      <c r="D180" s="14"/>
      <c r="E180" s="14">
        <f t="shared" si="2"/>
        <v>989900</v>
      </c>
    </row>
    <row r="181" spans="1:5" x14ac:dyDescent="0.3">
      <c r="A181" s="42" t="s">
        <v>135</v>
      </c>
      <c r="B181" s="23"/>
      <c r="C181" s="14">
        <v>6540000</v>
      </c>
      <c r="D181" s="14"/>
      <c r="E181" s="14">
        <f t="shared" si="2"/>
        <v>6540000</v>
      </c>
    </row>
    <row r="182" spans="1:5" x14ac:dyDescent="0.3">
      <c r="A182" s="42" t="s">
        <v>136</v>
      </c>
      <c r="B182" s="23"/>
      <c r="C182" s="14">
        <v>419909</v>
      </c>
      <c r="D182" s="14"/>
      <c r="E182" s="14">
        <f t="shared" si="2"/>
        <v>419909</v>
      </c>
    </row>
    <row r="183" spans="1:5" x14ac:dyDescent="0.3">
      <c r="A183" s="42" t="s">
        <v>137</v>
      </c>
      <c r="B183" s="23"/>
      <c r="C183" s="14">
        <v>30000</v>
      </c>
      <c r="D183" s="14"/>
      <c r="E183" s="14">
        <f t="shared" si="2"/>
        <v>30000</v>
      </c>
    </row>
    <row r="184" spans="1:5" x14ac:dyDescent="0.3">
      <c r="A184" s="34" t="s">
        <v>138</v>
      </c>
      <c r="B184" s="7"/>
      <c r="C184" s="7">
        <f>SUM(C132:C183)</f>
        <v>185944703.88999999</v>
      </c>
      <c r="D184" s="7">
        <f>SUM(D132:D183)</f>
        <v>0</v>
      </c>
      <c r="E184" s="7">
        <f>SUM(E132:E183)</f>
        <v>185944703.88999999</v>
      </c>
    </row>
    <row r="185" spans="1:5" x14ac:dyDescent="0.3">
      <c r="A185" s="37"/>
      <c r="B185" s="14"/>
      <c r="C185" s="12"/>
      <c r="D185" s="12"/>
      <c r="E185" s="24"/>
    </row>
    <row r="186" spans="1:5" x14ac:dyDescent="0.3">
      <c r="A186" s="34" t="s">
        <v>139</v>
      </c>
      <c r="B186" s="7">
        <f>B59+B64</f>
        <v>813204184</v>
      </c>
      <c r="C186" s="7">
        <f t="shared" ref="C186:E186" si="3">C59+C64</f>
        <v>265944703.88999999</v>
      </c>
      <c r="D186" s="7">
        <f t="shared" si="3"/>
        <v>303921515.26454723</v>
      </c>
      <c r="E186" s="7">
        <f t="shared" si="3"/>
        <v>775227372.62545276</v>
      </c>
    </row>
    <row r="187" spans="1:5" x14ac:dyDescent="0.3">
      <c r="A187" s="35" t="s">
        <v>140</v>
      </c>
      <c r="B187" s="25"/>
      <c r="C187" s="5"/>
      <c r="D187" s="5"/>
      <c r="E187" s="24"/>
    </row>
    <row r="188" spans="1:5" x14ac:dyDescent="0.3">
      <c r="A188" s="35" t="s">
        <v>141</v>
      </c>
      <c r="B188" s="25"/>
      <c r="C188" s="5"/>
      <c r="D188" s="5"/>
      <c r="E188" s="24"/>
    </row>
    <row r="189" spans="1:5" ht="37.5" x14ac:dyDescent="0.3">
      <c r="A189" s="46" t="s">
        <v>142</v>
      </c>
      <c r="B189" s="5"/>
      <c r="C189" s="5">
        <f>[6]FINANCE!$F$3</f>
        <v>5157018.5999999996</v>
      </c>
      <c r="D189" s="5"/>
      <c r="E189" s="14">
        <f>B189+C189-D189</f>
        <v>5157018.5999999996</v>
      </c>
    </row>
    <row r="190" spans="1:5" x14ac:dyDescent="0.3">
      <c r="A190" s="34" t="s">
        <v>138</v>
      </c>
      <c r="B190" s="7">
        <v>0</v>
      </c>
      <c r="C190" s="7">
        <f>C189</f>
        <v>5157018.5999999996</v>
      </c>
      <c r="D190" s="7">
        <v>0</v>
      </c>
      <c r="E190" s="7">
        <f>E189</f>
        <v>5157018.5999999996</v>
      </c>
    </row>
    <row r="191" spans="1:5" x14ac:dyDescent="0.3">
      <c r="A191" s="35"/>
      <c r="B191" s="25"/>
      <c r="C191" s="5"/>
      <c r="D191" s="5"/>
      <c r="E191" s="24"/>
    </row>
    <row r="192" spans="1:5" x14ac:dyDescent="0.3">
      <c r="A192" s="47"/>
      <c r="B192" s="12"/>
      <c r="C192" s="5"/>
      <c r="D192" s="5"/>
      <c r="E192" s="24"/>
    </row>
    <row r="193" spans="1:5" x14ac:dyDescent="0.3">
      <c r="A193" s="34" t="s">
        <v>143</v>
      </c>
      <c r="B193" s="7">
        <f>B190</f>
        <v>0</v>
      </c>
      <c r="C193" s="7">
        <f>C190</f>
        <v>5157018.5999999996</v>
      </c>
      <c r="D193" s="7">
        <f>D190</f>
        <v>0</v>
      </c>
      <c r="E193" s="7">
        <f>E190</f>
        <v>5157018.5999999996</v>
      </c>
    </row>
    <row r="194" spans="1:5" x14ac:dyDescent="0.3">
      <c r="A194" s="41"/>
      <c r="B194" s="48"/>
      <c r="C194" s="5"/>
      <c r="D194" s="5"/>
      <c r="E194" s="24"/>
    </row>
    <row r="195" spans="1:5" x14ac:dyDescent="0.3">
      <c r="A195" s="34" t="s">
        <v>50</v>
      </c>
      <c r="B195" s="7">
        <f>B186+B193</f>
        <v>813204184</v>
      </c>
      <c r="C195" s="7">
        <f>C186+C193</f>
        <v>271101722.49000001</v>
      </c>
      <c r="D195" s="7">
        <f>D186+D193</f>
        <v>303921515.26454723</v>
      </c>
      <c r="E195" s="7">
        <f>E186+E193</f>
        <v>780384391.22545278</v>
      </c>
    </row>
    <row r="196" spans="1:5" x14ac:dyDescent="0.3">
      <c r="A196" s="39"/>
      <c r="B196" s="40"/>
      <c r="C196" s="40"/>
      <c r="D196" s="40"/>
      <c r="E196" s="40"/>
    </row>
    <row r="197" spans="1:5" x14ac:dyDescent="0.25">
      <c r="A197" s="49" t="s">
        <v>144</v>
      </c>
      <c r="B197" s="50"/>
      <c r="C197" s="50"/>
      <c r="D197" s="50"/>
      <c r="E197" s="50"/>
    </row>
    <row r="198" spans="1:5" x14ac:dyDescent="0.3">
      <c r="A198" s="34" t="s">
        <v>57</v>
      </c>
      <c r="B198" s="7">
        <f>B203+B208+B212+B217+B220+B224+B228+B233+B240+B243+B247</f>
        <v>84344497</v>
      </c>
      <c r="C198" s="7">
        <f>C203+C208+C212+C217+C220+C224+C228+C233+C240+C243+C247</f>
        <v>4485210.5577087449</v>
      </c>
      <c r="D198" s="7">
        <f>D203+D208+D212+D217+D220+D224+D228+D233+D240+D243+D247</f>
        <v>0</v>
      </c>
      <c r="E198" s="7">
        <f>E203+E208+E212+E217+E220+E224+E228+E233+E240+E243+E247</f>
        <v>88829707.55770874</v>
      </c>
    </row>
    <row r="199" spans="1:5" x14ac:dyDescent="0.3">
      <c r="A199" s="35" t="s">
        <v>62</v>
      </c>
      <c r="B199" s="5"/>
      <c r="C199" s="5"/>
      <c r="D199" s="5"/>
      <c r="E199" s="14"/>
    </row>
    <row r="200" spans="1:5" x14ac:dyDescent="0.3">
      <c r="A200" s="36" t="s">
        <v>63</v>
      </c>
      <c r="B200" s="5">
        <v>100000</v>
      </c>
      <c r="C200" s="5"/>
      <c r="D200" s="5"/>
      <c r="E200" s="14">
        <f>B200+C200-D200</f>
        <v>100000</v>
      </c>
    </row>
    <row r="201" spans="1:5" x14ac:dyDescent="0.3">
      <c r="A201" s="36" t="s">
        <v>64</v>
      </c>
      <c r="B201" s="5">
        <v>50000</v>
      </c>
      <c r="C201" s="5"/>
      <c r="D201" s="5"/>
      <c r="E201" s="14">
        <f>B201+C201-D201</f>
        <v>50000</v>
      </c>
    </row>
    <row r="202" spans="1:5" x14ac:dyDescent="0.3">
      <c r="A202" s="36" t="s">
        <v>145</v>
      </c>
      <c r="B202" s="5"/>
      <c r="C202" s="5"/>
      <c r="D202" s="5"/>
      <c r="E202" s="14">
        <f>B202+C202-D202</f>
        <v>0</v>
      </c>
    </row>
    <row r="203" spans="1:5" x14ac:dyDescent="0.3">
      <c r="A203" s="34" t="s">
        <v>56</v>
      </c>
      <c r="B203" s="7">
        <f>SUM(B200:B202)</f>
        <v>150000</v>
      </c>
      <c r="C203" s="7"/>
      <c r="D203" s="7"/>
      <c r="E203" s="7">
        <f>B203+C203-D203</f>
        <v>150000</v>
      </c>
    </row>
    <row r="204" spans="1:5" x14ac:dyDescent="0.3">
      <c r="A204" s="35" t="s">
        <v>65</v>
      </c>
      <c r="B204" s="5"/>
      <c r="C204" s="5"/>
      <c r="D204" s="5"/>
      <c r="E204" s="14"/>
    </row>
    <row r="205" spans="1:5" x14ac:dyDescent="0.3">
      <c r="A205" s="36" t="s">
        <v>66</v>
      </c>
      <c r="B205" s="5">
        <v>500000</v>
      </c>
      <c r="C205" s="5"/>
      <c r="D205" s="5"/>
      <c r="E205" s="14">
        <f>B205+C205-D205</f>
        <v>500000</v>
      </c>
    </row>
    <row r="206" spans="1:5" x14ac:dyDescent="0.3">
      <c r="A206" s="36" t="s">
        <v>67</v>
      </c>
      <c r="B206" s="5">
        <v>1000000</v>
      </c>
      <c r="C206" s="5"/>
      <c r="D206" s="5"/>
      <c r="E206" s="14">
        <f>B206+C206-D206</f>
        <v>1000000</v>
      </c>
    </row>
    <row r="207" spans="1:5" x14ac:dyDescent="0.3">
      <c r="A207" s="37" t="s">
        <v>68</v>
      </c>
      <c r="B207" s="5">
        <v>13000000</v>
      </c>
      <c r="C207" s="5"/>
      <c r="D207" s="5"/>
      <c r="E207" s="14">
        <f>B207+C207-D207</f>
        <v>13000000</v>
      </c>
    </row>
    <row r="208" spans="1:5" x14ac:dyDescent="0.3">
      <c r="A208" s="34" t="s">
        <v>56</v>
      </c>
      <c r="B208" s="7">
        <f>B205+B206+B207</f>
        <v>14500000</v>
      </c>
      <c r="C208" s="7"/>
      <c r="D208" s="7"/>
      <c r="E208" s="7">
        <f>B208+C208-D208</f>
        <v>14500000</v>
      </c>
    </row>
    <row r="209" spans="1:5" x14ac:dyDescent="0.3">
      <c r="A209" s="35" t="s">
        <v>69</v>
      </c>
      <c r="B209" s="5"/>
      <c r="C209" s="5"/>
      <c r="D209" s="5"/>
      <c r="E209" s="14"/>
    </row>
    <row r="210" spans="1:5" x14ac:dyDescent="0.3">
      <c r="A210" s="36" t="s">
        <v>70</v>
      </c>
      <c r="B210" s="5">
        <f>[5]FINANCE!$C$29</f>
        <v>500000</v>
      </c>
      <c r="C210" s="5"/>
      <c r="D210" s="5"/>
      <c r="E210" s="14">
        <f>B210+C210-D210</f>
        <v>500000</v>
      </c>
    </row>
    <row r="211" spans="1:5" x14ac:dyDescent="0.3">
      <c r="A211" s="36" t="s">
        <v>71</v>
      </c>
      <c r="B211" s="5">
        <f>[5]FINANCE!$C$30</f>
        <v>2000000</v>
      </c>
      <c r="C211" s="5"/>
      <c r="D211" s="5"/>
      <c r="E211" s="14">
        <f>B211+C211-D211</f>
        <v>2000000</v>
      </c>
    </row>
    <row r="212" spans="1:5" x14ac:dyDescent="0.3">
      <c r="A212" s="34" t="s">
        <v>56</v>
      </c>
      <c r="B212" s="7">
        <f>B210+B211</f>
        <v>2500000</v>
      </c>
      <c r="C212" s="7"/>
      <c r="D212" s="7"/>
      <c r="E212" s="7">
        <f>B212+C212-D212</f>
        <v>2500000</v>
      </c>
    </row>
    <row r="213" spans="1:5" x14ac:dyDescent="0.3">
      <c r="A213" s="35" t="s">
        <v>72</v>
      </c>
      <c r="B213" s="5"/>
      <c r="C213" s="5"/>
      <c r="D213" s="5"/>
      <c r="E213" s="14"/>
    </row>
    <row r="214" spans="1:5" x14ac:dyDescent="0.3">
      <c r="A214" s="36" t="s">
        <v>73</v>
      </c>
      <c r="B214" s="5">
        <f>[5]FINANCE!$C$34</f>
        <v>1500000</v>
      </c>
      <c r="C214" s="5"/>
      <c r="D214" s="5"/>
      <c r="E214" s="14">
        <f>B214+C214-D214</f>
        <v>1500000</v>
      </c>
    </row>
    <row r="215" spans="1:5" x14ac:dyDescent="0.3">
      <c r="A215" s="36" t="s">
        <v>74</v>
      </c>
      <c r="B215" s="5">
        <f>[5]FINANCE!$C$35</f>
        <v>31200</v>
      </c>
      <c r="C215" s="5"/>
      <c r="D215" s="5"/>
      <c r="E215" s="14">
        <f>B215+C215-D215</f>
        <v>31200</v>
      </c>
    </row>
    <row r="216" spans="1:5" x14ac:dyDescent="0.3">
      <c r="A216" s="36" t="s">
        <v>146</v>
      </c>
      <c r="B216" s="5">
        <f>[5]FINANCE!$C$36</f>
        <v>1500000</v>
      </c>
      <c r="C216" s="5"/>
      <c r="D216" s="5"/>
      <c r="E216" s="14">
        <f>B216+C216-D216</f>
        <v>1500000</v>
      </c>
    </row>
    <row r="217" spans="1:5" x14ac:dyDescent="0.3">
      <c r="A217" s="34" t="s">
        <v>56</v>
      </c>
      <c r="B217" s="7">
        <f>SUM(B214:B216)</f>
        <v>3031200</v>
      </c>
      <c r="C217" s="7"/>
      <c r="D217" s="7"/>
      <c r="E217" s="7">
        <f>B217+C217-D217</f>
        <v>3031200</v>
      </c>
    </row>
    <row r="218" spans="1:5" x14ac:dyDescent="0.3">
      <c r="A218" s="35" t="s">
        <v>78</v>
      </c>
      <c r="B218" s="5"/>
      <c r="C218" s="5"/>
      <c r="D218" s="5"/>
      <c r="E218" s="24"/>
    </row>
    <row r="219" spans="1:5" x14ac:dyDescent="0.3">
      <c r="A219" s="36" t="s">
        <v>79</v>
      </c>
      <c r="B219" s="5">
        <f>[5]FINANCE!$C$45</f>
        <v>1000000</v>
      </c>
      <c r="C219" s="5"/>
      <c r="D219" s="5"/>
      <c r="E219" s="14">
        <f>B219+C219-D219</f>
        <v>1000000</v>
      </c>
    </row>
    <row r="220" spans="1:5" x14ac:dyDescent="0.3">
      <c r="A220" s="34" t="s">
        <v>56</v>
      </c>
      <c r="B220" s="7">
        <f>B219</f>
        <v>1000000</v>
      </c>
      <c r="C220" s="7"/>
      <c r="D220" s="7"/>
      <c r="E220" s="7">
        <f>B220+C220-D220</f>
        <v>1000000</v>
      </c>
    </row>
    <row r="221" spans="1:5" x14ac:dyDescent="0.3">
      <c r="A221" s="35" t="s">
        <v>80</v>
      </c>
      <c r="B221" s="5"/>
      <c r="C221" s="5"/>
      <c r="D221" s="5"/>
      <c r="E221" s="14"/>
    </row>
    <row r="222" spans="1:5" x14ac:dyDescent="0.3">
      <c r="A222" s="36" t="s">
        <v>81</v>
      </c>
      <c r="B222" s="5">
        <f>[5]FINANCE!$C$49</f>
        <v>200000</v>
      </c>
      <c r="C222" s="5"/>
      <c r="D222" s="5"/>
      <c r="E222" s="14">
        <f>B222+C222-D222</f>
        <v>200000</v>
      </c>
    </row>
    <row r="223" spans="1:5" x14ac:dyDescent="0.3">
      <c r="A223" s="36" t="s">
        <v>147</v>
      </c>
      <c r="B223" s="5">
        <f>[5]FINANCE!$C$50</f>
        <v>3000000</v>
      </c>
      <c r="C223" s="5"/>
      <c r="D223" s="5"/>
      <c r="E223" s="14">
        <f>B223+C223-D223</f>
        <v>3000000</v>
      </c>
    </row>
    <row r="224" spans="1:5" x14ac:dyDescent="0.3">
      <c r="A224" s="34" t="s">
        <v>56</v>
      </c>
      <c r="B224" s="7">
        <f>SUM(B222:B223)</f>
        <v>3200000</v>
      </c>
      <c r="C224" s="7"/>
      <c r="D224" s="7"/>
      <c r="E224" s="7">
        <f>B224+C224-D224</f>
        <v>3200000</v>
      </c>
    </row>
    <row r="225" spans="1:5" x14ac:dyDescent="0.3">
      <c r="A225" s="35" t="s">
        <v>148</v>
      </c>
      <c r="B225" s="5"/>
      <c r="C225" s="5"/>
      <c r="D225" s="5"/>
      <c r="E225" s="14"/>
    </row>
    <row r="226" spans="1:5" x14ac:dyDescent="0.3">
      <c r="A226" s="36" t="s">
        <v>67</v>
      </c>
      <c r="B226" s="5">
        <f>[5]FINANCE!$C$54</f>
        <v>3000000</v>
      </c>
      <c r="C226" s="5"/>
      <c r="D226" s="5"/>
      <c r="E226" s="14">
        <f>B226+C226-D226</f>
        <v>3000000</v>
      </c>
    </row>
    <row r="227" spans="1:5" x14ac:dyDescent="0.3">
      <c r="A227" s="36" t="s">
        <v>68</v>
      </c>
      <c r="B227" s="5">
        <f>[5]FINANCE!$C$55</f>
        <v>6000000</v>
      </c>
      <c r="C227" s="5"/>
      <c r="D227" s="5"/>
      <c r="E227" s="14">
        <f>B227+C227-D227</f>
        <v>6000000</v>
      </c>
    </row>
    <row r="228" spans="1:5" x14ac:dyDescent="0.3">
      <c r="A228" s="34" t="s">
        <v>149</v>
      </c>
      <c r="B228" s="7">
        <f>SUM(B226:B227)</f>
        <v>9000000</v>
      </c>
      <c r="C228" s="7"/>
      <c r="D228" s="7"/>
      <c r="E228" s="7">
        <f>B228+C228-D228</f>
        <v>9000000</v>
      </c>
    </row>
    <row r="229" spans="1:5" x14ac:dyDescent="0.3">
      <c r="A229" s="35" t="s">
        <v>85</v>
      </c>
      <c r="B229" s="5"/>
      <c r="C229" s="5"/>
      <c r="D229" s="5"/>
      <c r="E229" s="24"/>
    </row>
    <row r="230" spans="1:5" x14ac:dyDescent="0.3">
      <c r="A230" s="36" t="s">
        <v>86</v>
      </c>
      <c r="B230" s="5">
        <f>[5]FINANCE!$C$63</f>
        <v>1000000</v>
      </c>
      <c r="C230" s="5"/>
      <c r="D230" s="5"/>
      <c r="E230" s="14">
        <f>B230+C230-D230</f>
        <v>1000000</v>
      </c>
    </row>
    <row r="231" spans="1:5" x14ac:dyDescent="0.3">
      <c r="A231" s="36" t="s">
        <v>87</v>
      </c>
      <c r="B231" s="5">
        <f>[5]FINANCE!$C$64</f>
        <v>1500000</v>
      </c>
      <c r="C231" s="5"/>
      <c r="D231" s="5"/>
      <c r="E231" s="14">
        <f>B231+C231-D231</f>
        <v>1500000</v>
      </c>
    </row>
    <row r="232" spans="1:5" x14ac:dyDescent="0.3">
      <c r="A232" s="36" t="s">
        <v>88</v>
      </c>
      <c r="B232" s="5">
        <f>[5]FINANCE!$C$65</f>
        <v>50000</v>
      </c>
      <c r="C232" s="5"/>
      <c r="D232" s="5"/>
      <c r="E232" s="14">
        <f>B232+C232-D232</f>
        <v>50000</v>
      </c>
    </row>
    <row r="233" spans="1:5" x14ac:dyDescent="0.3">
      <c r="A233" s="34" t="s">
        <v>56</v>
      </c>
      <c r="B233" s="7">
        <f>SUM(B230:B232)</f>
        <v>2550000</v>
      </c>
      <c r="C233" s="7"/>
      <c r="D233" s="7"/>
      <c r="E233" s="7">
        <f>B233+C233-D233</f>
        <v>2550000</v>
      </c>
    </row>
    <row r="234" spans="1:5" ht="37.5" x14ac:dyDescent="0.3">
      <c r="A234" s="41" t="s">
        <v>150</v>
      </c>
      <c r="B234" s="40"/>
      <c r="C234" s="5"/>
      <c r="D234" s="5"/>
      <c r="E234" s="14"/>
    </row>
    <row r="235" spans="1:5" x14ac:dyDescent="0.3">
      <c r="A235" s="51" t="s">
        <v>81</v>
      </c>
      <c r="B235" s="14">
        <f>[5]FINANCE!$C$98</f>
        <v>1500000</v>
      </c>
      <c r="C235" s="5"/>
      <c r="D235" s="5"/>
      <c r="E235" s="14">
        <f>B235+C235-D235</f>
        <v>1500000</v>
      </c>
    </row>
    <row r="236" spans="1:5" x14ac:dyDescent="0.3">
      <c r="A236" s="51" t="s">
        <v>147</v>
      </c>
      <c r="B236" s="14">
        <f>[5]FINANCE!$C$99</f>
        <v>23000000</v>
      </c>
      <c r="C236" s="5"/>
      <c r="D236" s="5"/>
      <c r="E236" s="14">
        <f>B236+C236-D236</f>
        <v>23000000</v>
      </c>
    </row>
    <row r="237" spans="1:5" x14ac:dyDescent="0.3">
      <c r="A237" s="37" t="s">
        <v>151</v>
      </c>
      <c r="B237" s="14">
        <f>[5]FINANCE!$C$100</f>
        <v>21152018</v>
      </c>
      <c r="C237" s="5">
        <f>12000000-4000000-5000000+507000.249370575</f>
        <v>3507000.249370575</v>
      </c>
      <c r="D237" s="5"/>
      <c r="E237" s="14">
        <f>B237+C237-D237</f>
        <v>24659018.249370575</v>
      </c>
    </row>
    <row r="238" spans="1:5" x14ac:dyDescent="0.3">
      <c r="A238" s="37" t="s">
        <v>152</v>
      </c>
      <c r="B238" s="14">
        <f>[5]FINANCE!$C$101</f>
        <v>1500000</v>
      </c>
      <c r="C238" s="5"/>
      <c r="D238" s="5"/>
      <c r="E238" s="14">
        <f>B238+C238-D238</f>
        <v>1500000</v>
      </c>
    </row>
    <row r="239" spans="1:5" x14ac:dyDescent="0.3">
      <c r="A239" s="37" t="s">
        <v>153</v>
      </c>
      <c r="B239" s="14">
        <f>[5]FINANCE!$C$102</f>
        <v>500000</v>
      </c>
      <c r="C239" s="5"/>
      <c r="D239" s="5"/>
      <c r="E239" s="14">
        <f>B239+C239-D239</f>
        <v>500000</v>
      </c>
    </row>
    <row r="240" spans="1:5" x14ac:dyDescent="0.3">
      <c r="A240" s="34" t="s">
        <v>149</v>
      </c>
      <c r="B240" s="7">
        <f>SUM(B235:B239)</f>
        <v>47652018</v>
      </c>
      <c r="C240" s="7">
        <f>SUM(C235:C239)</f>
        <v>3507000.249370575</v>
      </c>
      <c r="D240" s="7">
        <f>SUM(D235:D239)</f>
        <v>0</v>
      </c>
      <c r="E240" s="7">
        <f>SUM(E235:E239)</f>
        <v>51159018.249370575</v>
      </c>
    </row>
    <row r="241" spans="1:5" x14ac:dyDescent="0.3">
      <c r="A241" s="35" t="s">
        <v>91</v>
      </c>
      <c r="B241" s="40"/>
      <c r="C241" s="40"/>
      <c r="D241" s="40"/>
      <c r="E241" s="40"/>
    </row>
    <row r="242" spans="1:5" x14ac:dyDescent="0.3">
      <c r="A242" s="36" t="s">
        <v>95</v>
      </c>
      <c r="B242" s="14">
        <f>[5]FINANCE!$C$76</f>
        <v>461279</v>
      </c>
      <c r="C242" s="23"/>
      <c r="D242" s="23"/>
      <c r="E242" s="14">
        <f>B242+C242-D242</f>
        <v>461279</v>
      </c>
    </row>
    <row r="243" spans="1:5" x14ac:dyDescent="0.3">
      <c r="A243" s="34" t="s">
        <v>149</v>
      </c>
      <c r="B243" s="7">
        <f>B242</f>
        <v>461279</v>
      </c>
      <c r="C243" s="7"/>
      <c r="D243" s="7"/>
      <c r="E243" s="7">
        <f>B243+C243-D243</f>
        <v>461279</v>
      </c>
    </row>
    <row r="244" spans="1:5" x14ac:dyDescent="0.3">
      <c r="A244" s="35" t="s">
        <v>102</v>
      </c>
      <c r="B244" s="5"/>
      <c r="C244" s="5"/>
      <c r="D244" s="5"/>
      <c r="E244" s="14"/>
    </row>
    <row r="245" spans="1:5" x14ac:dyDescent="0.3">
      <c r="A245" s="36" t="s">
        <v>103</v>
      </c>
      <c r="B245" s="5"/>
      <c r="C245" s="5"/>
      <c r="D245" s="5"/>
      <c r="E245" s="14"/>
    </row>
    <row r="246" spans="1:5" x14ac:dyDescent="0.3">
      <c r="A246" s="36" t="s">
        <v>104</v>
      </c>
      <c r="B246" s="5">
        <f>[5]FINANCE!$C$106</f>
        <v>300000</v>
      </c>
      <c r="C246" s="5">
        <f>1457594.30833817-479305-79</f>
        <v>978210.30833816994</v>
      </c>
      <c r="D246" s="5"/>
      <c r="E246" s="14">
        <f>B246+C246-D246</f>
        <v>1278210.3083381699</v>
      </c>
    </row>
    <row r="247" spans="1:5" x14ac:dyDescent="0.3">
      <c r="A247" s="34" t="s">
        <v>56</v>
      </c>
      <c r="B247" s="7">
        <f>B246</f>
        <v>300000</v>
      </c>
      <c r="C247" s="7">
        <f>C246</f>
        <v>978210.30833816994</v>
      </c>
      <c r="D247" s="7">
        <f>D246</f>
        <v>0</v>
      </c>
      <c r="E247" s="7">
        <f>E246</f>
        <v>1278210.3083381699</v>
      </c>
    </row>
    <row r="248" spans="1:5" x14ac:dyDescent="0.3">
      <c r="A248" s="51"/>
      <c r="B248" s="21"/>
      <c r="C248" s="5"/>
      <c r="D248" s="5"/>
      <c r="E248" s="24"/>
    </row>
    <row r="249" spans="1:5" x14ac:dyDescent="0.3">
      <c r="A249" s="34" t="s">
        <v>139</v>
      </c>
      <c r="B249" s="7">
        <f>B198</f>
        <v>84344497</v>
      </c>
      <c r="C249" s="7">
        <f>C198</f>
        <v>4485210.5577087449</v>
      </c>
      <c r="D249" s="7">
        <f>D198</f>
        <v>0</v>
      </c>
      <c r="E249" s="7">
        <f>E198</f>
        <v>88829707.55770874</v>
      </c>
    </row>
    <row r="250" spans="1:5" x14ac:dyDescent="0.3">
      <c r="A250" s="36"/>
      <c r="B250" s="52"/>
      <c r="C250" s="52"/>
      <c r="D250" s="52"/>
      <c r="E250" s="53"/>
    </row>
    <row r="251" spans="1:5" x14ac:dyDescent="0.25">
      <c r="A251" s="54" t="s">
        <v>154</v>
      </c>
      <c r="B251" s="55"/>
      <c r="C251" s="55"/>
      <c r="D251" s="55"/>
      <c r="E251" s="55"/>
    </row>
    <row r="252" spans="1:5" x14ac:dyDescent="0.3">
      <c r="A252" s="34" t="s">
        <v>57</v>
      </c>
      <c r="B252" s="7">
        <f>B256+B261+B266+B269+B272+B277+B284+B288+B293</f>
        <v>16477764</v>
      </c>
      <c r="C252" s="7">
        <f>C256+C261+C266+C269+C272+C277+C284+C288+C293</f>
        <v>16085000</v>
      </c>
      <c r="D252" s="7">
        <f>D256+D261+D266+D269+D272+D277+D284+D288+D293</f>
        <v>0</v>
      </c>
      <c r="E252" s="7">
        <f>E256+E261+E266+E269+E272+E277+E284+E288+E293</f>
        <v>32562764</v>
      </c>
    </row>
    <row r="253" spans="1:5" x14ac:dyDescent="0.3">
      <c r="A253" s="35" t="s">
        <v>62</v>
      </c>
      <c r="B253" s="5"/>
      <c r="C253" s="5"/>
      <c r="D253" s="5"/>
      <c r="E253" s="14"/>
    </row>
    <row r="254" spans="1:5" x14ac:dyDescent="0.3">
      <c r="A254" s="36" t="s">
        <v>63</v>
      </c>
      <c r="B254" s="5">
        <f>[5]FINANCE!$D$17</f>
        <v>237000</v>
      </c>
      <c r="C254" s="5"/>
      <c r="D254" s="5"/>
      <c r="E254" s="14">
        <f>B254+C254-D254</f>
        <v>237000</v>
      </c>
    </row>
    <row r="255" spans="1:5" x14ac:dyDescent="0.3">
      <c r="A255" s="36" t="s">
        <v>155</v>
      </c>
      <c r="B255" s="5"/>
      <c r="C255" s="5">
        <v>10000</v>
      </c>
      <c r="D255" s="5"/>
      <c r="E255" s="14">
        <f>B255+C255-D255</f>
        <v>10000</v>
      </c>
    </row>
    <row r="256" spans="1:5" x14ac:dyDescent="0.3">
      <c r="A256" s="34" t="s">
        <v>56</v>
      </c>
      <c r="B256" s="7">
        <f>B254+B255</f>
        <v>237000</v>
      </c>
      <c r="C256" s="7">
        <f>C254+C255</f>
        <v>10000</v>
      </c>
      <c r="D256" s="7">
        <f>D254+D255</f>
        <v>0</v>
      </c>
      <c r="E256" s="7">
        <f>E254+E255</f>
        <v>247000</v>
      </c>
    </row>
    <row r="257" spans="1:5" x14ac:dyDescent="0.3">
      <c r="A257" s="35" t="s">
        <v>65</v>
      </c>
      <c r="B257" s="5"/>
      <c r="C257" s="5"/>
      <c r="D257" s="5"/>
      <c r="E257" s="14">
        <f t="shared" ref="E257:E303" si="4">B257+C257-D257</f>
        <v>0</v>
      </c>
    </row>
    <row r="258" spans="1:5" x14ac:dyDescent="0.3">
      <c r="A258" s="36" t="s">
        <v>66</v>
      </c>
      <c r="B258" s="5">
        <f>[5]FINANCE!$D$23</f>
        <v>250000</v>
      </c>
      <c r="C258" s="5"/>
      <c r="D258" s="5"/>
      <c r="E258" s="14">
        <f t="shared" si="4"/>
        <v>250000</v>
      </c>
    </row>
    <row r="259" spans="1:5" x14ac:dyDescent="0.3">
      <c r="A259" s="36" t="s">
        <v>67</v>
      </c>
      <c r="B259" s="5">
        <f>[5]FINANCE!$D$24</f>
        <v>1000000</v>
      </c>
      <c r="C259" s="5"/>
      <c r="D259" s="5"/>
      <c r="E259" s="14">
        <f t="shared" si="4"/>
        <v>1000000</v>
      </c>
    </row>
    <row r="260" spans="1:5" x14ac:dyDescent="0.3">
      <c r="A260" s="37" t="s">
        <v>68</v>
      </c>
      <c r="B260" s="5">
        <f>[5]FINANCE!$D$25</f>
        <v>3000000</v>
      </c>
      <c r="C260" s="5"/>
      <c r="D260" s="5"/>
      <c r="E260" s="14">
        <f t="shared" si="4"/>
        <v>3000000</v>
      </c>
    </row>
    <row r="261" spans="1:5" x14ac:dyDescent="0.3">
      <c r="A261" s="34" t="s">
        <v>56</v>
      </c>
      <c r="B261" s="7">
        <f>SUM(B258:B260)</f>
        <v>4250000</v>
      </c>
      <c r="C261" s="7"/>
      <c r="D261" s="7"/>
      <c r="E261" s="7">
        <f t="shared" si="4"/>
        <v>4250000</v>
      </c>
    </row>
    <row r="262" spans="1:5" x14ac:dyDescent="0.3">
      <c r="A262" s="35" t="s">
        <v>72</v>
      </c>
      <c r="B262" s="5"/>
      <c r="C262" s="5"/>
      <c r="D262" s="5"/>
      <c r="E262" s="14">
        <f t="shared" si="4"/>
        <v>0</v>
      </c>
    </row>
    <row r="263" spans="1:5" x14ac:dyDescent="0.3">
      <c r="A263" s="36" t="s">
        <v>73</v>
      </c>
      <c r="B263" s="5">
        <f>[5]FINANCE!$D$34</f>
        <v>1500000</v>
      </c>
      <c r="C263" s="5"/>
      <c r="D263" s="5"/>
      <c r="E263" s="14">
        <f t="shared" si="4"/>
        <v>1500000</v>
      </c>
    </row>
    <row r="264" spans="1:5" x14ac:dyDescent="0.3">
      <c r="A264" s="36" t="s">
        <v>74</v>
      </c>
      <c r="B264" s="5">
        <f>[5]FINANCE!$D$35</f>
        <v>126800</v>
      </c>
      <c r="C264" s="5"/>
      <c r="D264" s="5"/>
      <c r="E264" s="14">
        <f t="shared" si="4"/>
        <v>126800</v>
      </c>
    </row>
    <row r="265" spans="1:5" x14ac:dyDescent="0.3">
      <c r="A265" s="36" t="s">
        <v>146</v>
      </c>
      <c r="B265" s="5"/>
      <c r="C265" s="5"/>
      <c r="D265" s="5"/>
      <c r="E265" s="14">
        <f t="shared" si="4"/>
        <v>0</v>
      </c>
    </row>
    <row r="266" spans="1:5" x14ac:dyDescent="0.3">
      <c r="A266" s="34" t="s">
        <v>56</v>
      </c>
      <c r="B266" s="7">
        <f>B263+B264</f>
        <v>1626800</v>
      </c>
      <c r="C266" s="7">
        <f>C263+C264</f>
        <v>0</v>
      </c>
      <c r="D266" s="7">
        <f>D263+D264</f>
        <v>0</v>
      </c>
      <c r="E266" s="7">
        <f>E263+E264</f>
        <v>1626800</v>
      </c>
    </row>
    <row r="267" spans="1:5" x14ac:dyDescent="0.3">
      <c r="A267" s="35" t="s">
        <v>78</v>
      </c>
      <c r="B267" s="5"/>
      <c r="C267" s="5"/>
      <c r="D267" s="5"/>
      <c r="E267" s="14">
        <f t="shared" si="4"/>
        <v>0</v>
      </c>
    </row>
    <row r="268" spans="1:5" x14ac:dyDescent="0.3">
      <c r="A268" s="36" t="s">
        <v>79</v>
      </c>
      <c r="B268" s="5">
        <f>[5]FINANCE!$D$45</f>
        <v>1000000</v>
      </c>
      <c r="C268" s="5"/>
      <c r="D268" s="5"/>
      <c r="E268" s="14">
        <f t="shared" si="4"/>
        <v>1000000</v>
      </c>
    </row>
    <row r="269" spans="1:5" x14ac:dyDescent="0.3">
      <c r="A269" s="34" t="s">
        <v>56</v>
      </c>
      <c r="B269" s="7">
        <f>B268</f>
        <v>1000000</v>
      </c>
      <c r="C269" s="7">
        <f>C268</f>
        <v>0</v>
      </c>
      <c r="D269" s="7">
        <f>D268</f>
        <v>0</v>
      </c>
      <c r="E269" s="7">
        <f>E268</f>
        <v>1000000</v>
      </c>
    </row>
    <row r="270" spans="1:5" x14ac:dyDescent="0.3">
      <c r="A270" s="35" t="s">
        <v>80</v>
      </c>
      <c r="B270" s="5"/>
      <c r="C270" s="5"/>
      <c r="D270" s="5"/>
      <c r="E270" s="14">
        <f t="shared" si="4"/>
        <v>0</v>
      </c>
    </row>
    <row r="271" spans="1:5" x14ac:dyDescent="0.3">
      <c r="A271" s="36" t="s">
        <v>81</v>
      </c>
      <c r="B271" s="5">
        <f>[5]FINANCE!$D$49</f>
        <v>360000</v>
      </c>
      <c r="C271" s="5"/>
      <c r="D271" s="5"/>
      <c r="E271" s="14">
        <f t="shared" si="4"/>
        <v>360000</v>
      </c>
    </row>
    <row r="272" spans="1:5" x14ac:dyDescent="0.3">
      <c r="A272" s="34" t="s">
        <v>56</v>
      </c>
      <c r="B272" s="7">
        <f>B271</f>
        <v>360000</v>
      </c>
      <c r="C272" s="7">
        <f>C271</f>
        <v>0</v>
      </c>
      <c r="D272" s="7">
        <f>D271</f>
        <v>0</v>
      </c>
      <c r="E272" s="7">
        <f>E271</f>
        <v>360000</v>
      </c>
    </row>
    <row r="273" spans="1:5" x14ac:dyDescent="0.3">
      <c r="A273" s="35" t="s">
        <v>85</v>
      </c>
      <c r="B273" s="5"/>
      <c r="C273" s="5"/>
      <c r="D273" s="5"/>
      <c r="E273" s="14">
        <f t="shared" si="4"/>
        <v>0</v>
      </c>
    </row>
    <row r="274" spans="1:5" x14ac:dyDescent="0.3">
      <c r="A274" s="36" t="s">
        <v>86</v>
      </c>
      <c r="B274" s="5">
        <f>[5]FINANCE!$D$63</f>
        <v>1000000</v>
      </c>
      <c r="C274" s="5"/>
      <c r="D274" s="5"/>
      <c r="E274" s="14">
        <f t="shared" si="4"/>
        <v>1000000</v>
      </c>
    </row>
    <row r="275" spans="1:5" x14ac:dyDescent="0.3">
      <c r="A275" s="36" t="s">
        <v>87</v>
      </c>
      <c r="B275" s="5">
        <v>1000000</v>
      </c>
      <c r="C275" s="5"/>
      <c r="D275" s="5"/>
      <c r="E275" s="14">
        <f t="shared" si="4"/>
        <v>1000000</v>
      </c>
    </row>
    <row r="276" spans="1:5" x14ac:dyDescent="0.3">
      <c r="A276" s="36" t="s">
        <v>88</v>
      </c>
      <c r="B276" s="5">
        <f>[5]FINANCE!$D$65</f>
        <v>100000</v>
      </c>
      <c r="C276" s="5"/>
      <c r="D276" s="5"/>
      <c r="E276" s="14">
        <f t="shared" si="4"/>
        <v>100000</v>
      </c>
    </row>
    <row r="277" spans="1:5" x14ac:dyDescent="0.3">
      <c r="A277" s="34" t="s">
        <v>56</v>
      </c>
      <c r="B277" s="7">
        <f>SUM(B274:B276)</f>
        <v>2100000</v>
      </c>
      <c r="C277" s="7">
        <f>SUM(C274:C276)</f>
        <v>0</v>
      </c>
      <c r="D277" s="7">
        <f>SUM(D274:D276)</f>
        <v>0</v>
      </c>
      <c r="E277" s="7">
        <f>SUM(E274:E276)</f>
        <v>2100000</v>
      </c>
    </row>
    <row r="278" spans="1:5" x14ac:dyDescent="0.3">
      <c r="A278" s="35" t="s">
        <v>98</v>
      </c>
      <c r="B278" s="5"/>
      <c r="C278" s="5"/>
      <c r="D278" s="5"/>
      <c r="E278" s="14">
        <f t="shared" si="4"/>
        <v>0</v>
      </c>
    </row>
    <row r="279" spans="1:5" x14ac:dyDescent="0.3">
      <c r="A279" s="36" t="s">
        <v>99</v>
      </c>
      <c r="B279" s="5">
        <f>[5]FINANCE!$D$84</f>
        <v>50000</v>
      </c>
      <c r="C279" s="5"/>
      <c r="D279" s="5"/>
      <c r="E279" s="14">
        <f t="shared" si="4"/>
        <v>50000</v>
      </c>
    </row>
    <row r="280" spans="1:5" x14ac:dyDescent="0.3">
      <c r="A280" s="36" t="s">
        <v>156</v>
      </c>
      <c r="B280" s="5">
        <f>[5]FINANCE!$D$86</f>
        <v>353964</v>
      </c>
      <c r="C280" s="5"/>
      <c r="D280" s="5"/>
      <c r="E280" s="14">
        <f t="shared" si="4"/>
        <v>353964</v>
      </c>
    </row>
    <row r="281" spans="1:5" x14ac:dyDescent="0.3">
      <c r="A281" s="36" t="s">
        <v>157</v>
      </c>
      <c r="B281" s="5"/>
      <c r="C281" s="5">
        <v>5200000</v>
      </c>
      <c r="D281" s="5"/>
      <c r="E281" s="14">
        <f t="shared" si="4"/>
        <v>5200000</v>
      </c>
    </row>
    <row r="282" spans="1:5" x14ac:dyDescent="0.3">
      <c r="A282" s="36" t="s">
        <v>158</v>
      </c>
      <c r="B282" s="5"/>
      <c r="C282" s="5">
        <v>3200000</v>
      </c>
      <c r="D282" s="5"/>
      <c r="E282" s="14">
        <f t="shared" si="4"/>
        <v>3200000</v>
      </c>
    </row>
    <row r="283" spans="1:5" x14ac:dyDescent="0.3">
      <c r="A283" s="36" t="s">
        <v>159</v>
      </c>
      <c r="B283" s="5"/>
      <c r="C283" s="5">
        <v>25000</v>
      </c>
      <c r="D283" s="5"/>
      <c r="E283" s="14">
        <f t="shared" si="4"/>
        <v>25000</v>
      </c>
    </row>
    <row r="284" spans="1:5" x14ac:dyDescent="0.3">
      <c r="A284" s="34" t="s">
        <v>56</v>
      </c>
      <c r="B284" s="7">
        <f>SUM(B279:B283)</f>
        <v>403964</v>
      </c>
      <c r="C284" s="7">
        <f>SUM(C279:C283)</f>
        <v>8425000</v>
      </c>
      <c r="D284" s="7">
        <f>SUM(D279:D283)</f>
        <v>0</v>
      </c>
      <c r="E284" s="7">
        <f>SUM(E279:E283)</f>
        <v>8828964</v>
      </c>
    </row>
    <row r="285" spans="1:5" x14ac:dyDescent="0.3">
      <c r="A285" s="56" t="s">
        <v>160</v>
      </c>
      <c r="B285" s="5"/>
      <c r="C285" s="5"/>
      <c r="D285" s="5"/>
      <c r="E285" s="14">
        <f t="shared" si="4"/>
        <v>0</v>
      </c>
    </row>
    <row r="286" spans="1:5" x14ac:dyDescent="0.3">
      <c r="A286" s="57" t="s">
        <v>161</v>
      </c>
      <c r="B286" s="5">
        <f>[5]FINANCE!$D$93</f>
        <v>3000000</v>
      </c>
      <c r="C286" s="5">
        <v>1500000</v>
      </c>
      <c r="D286" s="5"/>
      <c r="E286" s="14">
        <f t="shared" si="4"/>
        <v>4500000</v>
      </c>
    </row>
    <row r="287" spans="1:5" x14ac:dyDescent="0.3">
      <c r="A287" s="57" t="s">
        <v>162</v>
      </c>
      <c r="B287" s="5">
        <f>[5]FINANCE!$D$94</f>
        <v>3000000</v>
      </c>
      <c r="C287" s="5">
        <v>3500000</v>
      </c>
      <c r="D287" s="5"/>
      <c r="E287" s="14">
        <f t="shared" si="4"/>
        <v>6500000</v>
      </c>
    </row>
    <row r="288" spans="1:5" x14ac:dyDescent="0.3">
      <c r="A288" s="34" t="s">
        <v>56</v>
      </c>
      <c r="B288" s="7">
        <f>SUM(B286:B287)</f>
        <v>6000000</v>
      </c>
      <c r="C288" s="7">
        <f>SUM(C286:C287)</f>
        <v>5000000</v>
      </c>
      <c r="D288" s="7">
        <f>SUM(D286:D287)</f>
        <v>0</v>
      </c>
      <c r="E288" s="7">
        <f>SUM(E286:E287)</f>
        <v>11000000</v>
      </c>
    </row>
    <row r="289" spans="1:5" x14ac:dyDescent="0.3">
      <c r="A289" s="35" t="s">
        <v>102</v>
      </c>
      <c r="B289" s="5"/>
      <c r="C289" s="5"/>
      <c r="D289" s="5"/>
      <c r="E289" s="14">
        <f t="shared" si="4"/>
        <v>0</v>
      </c>
    </row>
    <row r="290" spans="1:5" x14ac:dyDescent="0.3">
      <c r="A290" s="36" t="s">
        <v>103</v>
      </c>
      <c r="B290" s="5"/>
      <c r="C290" s="5"/>
      <c r="D290" s="5"/>
      <c r="E290" s="14">
        <f t="shared" si="4"/>
        <v>0</v>
      </c>
    </row>
    <row r="291" spans="1:5" x14ac:dyDescent="0.3">
      <c r="A291" s="36" t="s">
        <v>104</v>
      </c>
      <c r="B291" s="5">
        <f>[5]FINANCE!$D$106</f>
        <v>500000</v>
      </c>
      <c r="C291" s="5">
        <f>1650000+240000</f>
        <v>1890000</v>
      </c>
      <c r="D291" s="5"/>
      <c r="E291" s="14">
        <f t="shared" si="4"/>
        <v>2390000</v>
      </c>
    </row>
    <row r="292" spans="1:5" x14ac:dyDescent="0.3">
      <c r="A292" s="36" t="s">
        <v>163</v>
      </c>
      <c r="B292" s="5"/>
      <c r="C292" s="5">
        <v>760000</v>
      </c>
      <c r="D292" s="5"/>
      <c r="E292" s="14">
        <f t="shared" si="4"/>
        <v>760000</v>
      </c>
    </row>
    <row r="293" spans="1:5" x14ac:dyDescent="0.3">
      <c r="A293" s="34" t="s">
        <v>56</v>
      </c>
      <c r="B293" s="7">
        <f>B291+B292</f>
        <v>500000</v>
      </c>
      <c r="C293" s="7">
        <f>C291+C292</f>
        <v>2650000</v>
      </c>
      <c r="D293" s="7">
        <f>D291+D292</f>
        <v>0</v>
      </c>
      <c r="E293" s="7">
        <f>E291+E292</f>
        <v>3150000</v>
      </c>
    </row>
    <row r="294" spans="1:5" x14ac:dyDescent="0.3">
      <c r="A294" s="51"/>
      <c r="B294" s="21"/>
      <c r="C294" s="5"/>
      <c r="D294" s="5"/>
      <c r="E294" s="14">
        <f t="shared" si="4"/>
        <v>0</v>
      </c>
    </row>
    <row r="295" spans="1:5" x14ac:dyDescent="0.3">
      <c r="A295" s="34" t="s">
        <v>139</v>
      </c>
      <c r="B295" s="7">
        <f>B252</f>
        <v>16477764</v>
      </c>
      <c r="C295" s="7">
        <f>C252</f>
        <v>16085000</v>
      </c>
      <c r="D295" s="7">
        <f>D252</f>
        <v>0</v>
      </c>
      <c r="E295" s="7">
        <f>E252</f>
        <v>32562764</v>
      </c>
    </row>
    <row r="296" spans="1:5" x14ac:dyDescent="0.3">
      <c r="A296" s="39"/>
      <c r="B296" s="40"/>
      <c r="C296" s="40"/>
      <c r="D296" s="40"/>
      <c r="E296" s="14"/>
    </row>
    <row r="297" spans="1:5" x14ac:dyDescent="0.3">
      <c r="A297" s="41" t="s">
        <v>140</v>
      </c>
      <c r="B297" s="40"/>
      <c r="C297" s="40"/>
      <c r="D297" s="40"/>
      <c r="E297" s="14"/>
    </row>
    <row r="298" spans="1:5" x14ac:dyDescent="0.3">
      <c r="A298" s="31" t="s">
        <v>164</v>
      </c>
      <c r="B298" s="14">
        <f>[5]FINANCE!$D$120</f>
        <v>10000000</v>
      </c>
      <c r="C298" s="40"/>
      <c r="D298" s="40"/>
      <c r="E298" s="14">
        <f>B298+C298-D298</f>
        <v>10000000</v>
      </c>
    </row>
    <row r="299" spans="1:5" x14ac:dyDescent="0.3">
      <c r="A299" s="31" t="s">
        <v>165</v>
      </c>
      <c r="B299" s="14">
        <f>[5]FINANCE!$D$121</f>
        <v>10000000</v>
      </c>
      <c r="C299" s="40"/>
      <c r="D299" s="40"/>
      <c r="E299" s="14">
        <f>B299+C299-D299</f>
        <v>10000000</v>
      </c>
    </row>
    <row r="300" spans="1:5" x14ac:dyDescent="0.3">
      <c r="A300" s="31" t="s">
        <v>166</v>
      </c>
      <c r="B300" s="14"/>
      <c r="C300" s="14">
        <v>2400000</v>
      </c>
      <c r="D300" s="40"/>
      <c r="E300" s="14">
        <f>B300+C300-D300</f>
        <v>2400000</v>
      </c>
    </row>
    <row r="301" spans="1:5" x14ac:dyDescent="0.3">
      <c r="A301" s="34"/>
      <c r="B301" s="7">
        <f>B298+B299+B300</f>
        <v>20000000</v>
      </c>
      <c r="C301" s="7">
        <f>C298+C299+C300</f>
        <v>2400000</v>
      </c>
      <c r="D301" s="7">
        <f>D298+D299+D300</f>
        <v>0</v>
      </c>
      <c r="E301" s="7">
        <f>E298+E299+E300</f>
        <v>22400000</v>
      </c>
    </row>
    <row r="302" spans="1:5" x14ac:dyDescent="0.3">
      <c r="A302" s="39"/>
      <c r="B302" s="40"/>
      <c r="C302" s="40"/>
      <c r="D302" s="40"/>
      <c r="E302" s="14"/>
    </row>
    <row r="303" spans="1:5" x14ac:dyDescent="0.3">
      <c r="A303" s="36"/>
      <c r="B303" s="5"/>
      <c r="C303" s="5"/>
      <c r="D303" s="5"/>
      <c r="E303" s="14">
        <f t="shared" si="4"/>
        <v>0</v>
      </c>
    </row>
    <row r="304" spans="1:5" x14ac:dyDescent="0.3">
      <c r="A304" s="34" t="s">
        <v>167</v>
      </c>
      <c r="B304" s="7">
        <f>B295+B301</f>
        <v>36477764</v>
      </c>
      <c r="C304" s="7">
        <f>C295+C301</f>
        <v>18485000</v>
      </c>
      <c r="D304" s="7">
        <f>D295+D301</f>
        <v>0</v>
      </c>
      <c r="E304" s="7">
        <f>E295+E301</f>
        <v>54962764</v>
      </c>
    </row>
    <row r="305" spans="1:5" x14ac:dyDescent="0.3">
      <c r="A305" s="31"/>
      <c r="B305" s="52"/>
      <c r="C305" s="52"/>
      <c r="D305" s="52"/>
      <c r="E305" s="53"/>
    </row>
    <row r="306" spans="1:5" x14ac:dyDescent="0.25">
      <c r="A306" s="54" t="s">
        <v>168</v>
      </c>
      <c r="B306" s="55"/>
      <c r="C306" s="55"/>
      <c r="D306" s="55"/>
      <c r="E306" s="55"/>
    </row>
    <row r="307" spans="1:5" x14ac:dyDescent="0.3">
      <c r="A307" s="34" t="s">
        <v>57</v>
      </c>
      <c r="B307" s="7">
        <f>B311+B316+B320+B324+B327+B331+B335+B339+B343</f>
        <v>5900000</v>
      </c>
      <c r="C307" s="7">
        <f t="shared" ref="C307:E307" si="5">C311+C316+C320+C324+C327+C331+C335+C339+C343</f>
        <v>5000000</v>
      </c>
      <c r="D307" s="7">
        <f t="shared" si="5"/>
        <v>0</v>
      </c>
      <c r="E307" s="7">
        <f t="shared" si="5"/>
        <v>10900000</v>
      </c>
    </row>
    <row r="308" spans="1:5" x14ac:dyDescent="0.3">
      <c r="A308" s="35" t="s">
        <v>62</v>
      </c>
      <c r="B308" s="5"/>
      <c r="C308" s="5"/>
      <c r="D308" s="5"/>
      <c r="E308" s="24"/>
    </row>
    <row r="309" spans="1:5" x14ac:dyDescent="0.3">
      <c r="A309" s="36" t="s">
        <v>63</v>
      </c>
      <c r="B309" s="5">
        <f>[5]FINANCE!$E$17</f>
        <v>100000</v>
      </c>
      <c r="C309" s="5"/>
      <c r="D309" s="5"/>
      <c r="E309" s="14">
        <f>B309+C309-D309</f>
        <v>100000</v>
      </c>
    </row>
    <row r="310" spans="1:5" x14ac:dyDescent="0.3">
      <c r="A310" s="36" t="s">
        <v>145</v>
      </c>
      <c r="B310" s="5"/>
      <c r="C310" s="5"/>
      <c r="D310" s="5"/>
      <c r="E310" s="14">
        <f t="shared" ref="E310:E343" si="6">B310+C310-D310</f>
        <v>0</v>
      </c>
    </row>
    <row r="311" spans="1:5" x14ac:dyDescent="0.3">
      <c r="A311" s="34" t="s">
        <v>56</v>
      </c>
      <c r="B311" s="7">
        <f>SUM(B309:B310)</f>
        <v>100000</v>
      </c>
      <c r="C311" s="7">
        <f>SUM(C309:C310)</f>
        <v>0</v>
      </c>
      <c r="D311" s="7">
        <f>SUM(D309:D310)</f>
        <v>0</v>
      </c>
      <c r="E311" s="7">
        <f>SUM(E309:E310)</f>
        <v>100000</v>
      </c>
    </row>
    <row r="312" spans="1:5" x14ac:dyDescent="0.3">
      <c r="A312" s="35" t="s">
        <v>65</v>
      </c>
      <c r="B312" s="5"/>
      <c r="C312" s="5"/>
      <c r="D312" s="14"/>
      <c r="E312" s="14">
        <f t="shared" si="6"/>
        <v>0</v>
      </c>
    </row>
    <row r="313" spans="1:5" x14ac:dyDescent="0.3">
      <c r="A313" s="36" t="s">
        <v>66</v>
      </c>
      <c r="B313" s="5"/>
      <c r="C313" s="5"/>
      <c r="D313" s="14"/>
      <c r="E313" s="14">
        <f t="shared" si="6"/>
        <v>0</v>
      </c>
    </row>
    <row r="314" spans="1:5" x14ac:dyDescent="0.3">
      <c r="A314" s="36" t="s">
        <v>67</v>
      </c>
      <c r="B314" s="5"/>
      <c r="C314" s="5"/>
      <c r="D314" s="14"/>
      <c r="E314" s="14">
        <f t="shared" si="6"/>
        <v>0</v>
      </c>
    </row>
    <row r="315" spans="1:5" x14ac:dyDescent="0.3">
      <c r="A315" s="37" t="s">
        <v>68</v>
      </c>
      <c r="B315" s="5">
        <f>[5]FINANCE!$E$25</f>
        <v>1500000</v>
      </c>
      <c r="C315" s="5"/>
      <c r="D315" s="14"/>
      <c r="E315" s="14">
        <f t="shared" si="6"/>
        <v>1500000</v>
      </c>
    </row>
    <row r="316" spans="1:5" x14ac:dyDescent="0.3">
      <c r="A316" s="34" t="s">
        <v>56</v>
      </c>
      <c r="B316" s="7">
        <f>SUM(B313:B315)</f>
        <v>1500000</v>
      </c>
      <c r="C316" s="7">
        <f>SUM(C313:C315)</f>
        <v>0</v>
      </c>
      <c r="D316" s="7">
        <f>SUM(D313:D315)</f>
        <v>0</v>
      </c>
      <c r="E316" s="7">
        <f>SUM(E313:E315)</f>
        <v>1500000</v>
      </c>
    </row>
    <row r="317" spans="1:5" x14ac:dyDescent="0.3">
      <c r="A317" s="35" t="s">
        <v>72</v>
      </c>
      <c r="B317" s="5"/>
      <c r="C317" s="5"/>
      <c r="D317" s="5"/>
      <c r="E317" s="14">
        <f t="shared" si="6"/>
        <v>0</v>
      </c>
    </row>
    <row r="318" spans="1:5" x14ac:dyDescent="0.3">
      <c r="A318" s="36" t="s">
        <v>73</v>
      </c>
      <c r="B318" s="5">
        <f>[5]FINANCE!$E$34</f>
        <v>500000</v>
      </c>
      <c r="C318" s="5"/>
      <c r="D318" s="5"/>
      <c r="E318" s="14">
        <f t="shared" si="6"/>
        <v>500000</v>
      </c>
    </row>
    <row r="319" spans="1:5" x14ac:dyDescent="0.3">
      <c r="A319" s="36" t="s">
        <v>74</v>
      </c>
      <c r="B319" s="5">
        <f>[5]FINANCE!$E$35</f>
        <v>100000</v>
      </c>
      <c r="C319" s="5"/>
      <c r="D319" s="5"/>
      <c r="E319" s="14">
        <f t="shared" si="6"/>
        <v>100000</v>
      </c>
    </row>
    <row r="320" spans="1:5" x14ac:dyDescent="0.3">
      <c r="A320" s="34" t="s">
        <v>56</v>
      </c>
      <c r="B320" s="7">
        <f>SUM(B318:B319)</f>
        <v>600000</v>
      </c>
      <c r="C320" s="7">
        <f>SUM(C318:C319)</f>
        <v>0</v>
      </c>
      <c r="D320" s="7">
        <f>SUM(D318:D319)</f>
        <v>0</v>
      </c>
      <c r="E320" s="7">
        <f>SUM(E318:E319)</f>
        <v>600000</v>
      </c>
    </row>
    <row r="321" spans="1:5" x14ac:dyDescent="0.3">
      <c r="A321" s="35" t="s">
        <v>76</v>
      </c>
      <c r="B321" s="40"/>
      <c r="C321" s="40"/>
      <c r="D321" s="40"/>
      <c r="E321" s="14">
        <f t="shared" si="6"/>
        <v>0</v>
      </c>
    </row>
    <row r="322" spans="1:5" x14ac:dyDescent="0.3">
      <c r="A322" s="36" t="s">
        <v>77</v>
      </c>
      <c r="B322" s="40"/>
      <c r="C322" s="40"/>
      <c r="D322" s="40"/>
      <c r="E322" s="14">
        <f t="shared" si="6"/>
        <v>0</v>
      </c>
    </row>
    <row r="323" spans="1:5" x14ac:dyDescent="0.3">
      <c r="A323" s="36" t="str">
        <f>'[7]FINANCE &amp; ECONOMIC PLANNING'!$A$35</f>
        <v>2210604 Hire of Transport</v>
      </c>
      <c r="B323" s="14">
        <f>[5]FINANCE!$E$41</f>
        <v>2000000</v>
      </c>
      <c r="C323" s="40"/>
      <c r="D323" s="40"/>
      <c r="E323" s="14">
        <f t="shared" si="6"/>
        <v>2000000</v>
      </c>
    </row>
    <row r="324" spans="1:5" x14ac:dyDescent="0.3">
      <c r="A324" s="34" t="s">
        <v>56</v>
      </c>
      <c r="B324" s="7">
        <f>B323</f>
        <v>2000000</v>
      </c>
      <c r="C324" s="7">
        <f>C323</f>
        <v>0</v>
      </c>
      <c r="D324" s="7">
        <f>D323</f>
        <v>0</v>
      </c>
      <c r="E324" s="7">
        <f>E323</f>
        <v>2000000</v>
      </c>
    </row>
    <row r="325" spans="1:5" x14ac:dyDescent="0.3">
      <c r="A325" s="35" t="s">
        <v>78</v>
      </c>
      <c r="B325" s="5"/>
      <c r="C325" s="5"/>
      <c r="D325" s="5"/>
      <c r="E325" s="14">
        <f t="shared" si="6"/>
        <v>0</v>
      </c>
    </row>
    <row r="326" spans="1:5" x14ac:dyDescent="0.3">
      <c r="A326" s="36" t="s">
        <v>79</v>
      </c>
      <c r="B326" s="5">
        <f>[5]FINANCE!$E$45</f>
        <v>1000000</v>
      </c>
      <c r="C326" s="5"/>
      <c r="D326" s="5"/>
      <c r="E326" s="14">
        <f t="shared" si="6"/>
        <v>1000000</v>
      </c>
    </row>
    <row r="327" spans="1:5" x14ac:dyDescent="0.3">
      <c r="A327" s="34" t="s">
        <v>56</v>
      </c>
      <c r="B327" s="7">
        <f>B326</f>
        <v>1000000</v>
      </c>
      <c r="C327" s="7">
        <f>C326</f>
        <v>0</v>
      </c>
      <c r="D327" s="7">
        <f>D326</f>
        <v>0</v>
      </c>
      <c r="E327" s="7">
        <f>E326</f>
        <v>1000000</v>
      </c>
    </row>
    <row r="328" spans="1:5" x14ac:dyDescent="0.3">
      <c r="A328" s="35" t="s">
        <v>80</v>
      </c>
      <c r="B328" s="5"/>
      <c r="C328" s="5"/>
      <c r="D328" s="5"/>
      <c r="E328" s="14">
        <f t="shared" si="6"/>
        <v>0</v>
      </c>
    </row>
    <row r="329" spans="1:5" x14ac:dyDescent="0.3">
      <c r="A329" s="36" t="s">
        <v>81</v>
      </c>
      <c r="B329" s="5">
        <f>[5]FINANCE!$E$49</f>
        <v>200000</v>
      </c>
      <c r="C329" s="5"/>
      <c r="D329" s="5"/>
      <c r="E329" s="14">
        <f t="shared" si="6"/>
        <v>200000</v>
      </c>
    </row>
    <row r="330" spans="1:5" x14ac:dyDescent="0.3">
      <c r="A330" s="51" t="s">
        <v>147</v>
      </c>
      <c r="B330" s="5">
        <v>0</v>
      </c>
      <c r="C330" s="5"/>
      <c r="D330" s="5"/>
      <c r="E330" s="14">
        <f t="shared" si="6"/>
        <v>0</v>
      </c>
    </row>
    <row r="331" spans="1:5" x14ac:dyDescent="0.3">
      <c r="A331" s="34" t="s">
        <v>56</v>
      </c>
      <c r="B331" s="7">
        <f>B329+B330</f>
        <v>200000</v>
      </c>
      <c r="C331" s="7">
        <f>C329+C330</f>
        <v>0</v>
      </c>
      <c r="D331" s="7">
        <f>D329+D330</f>
        <v>0</v>
      </c>
      <c r="E331" s="7">
        <f>E329+E330</f>
        <v>200000</v>
      </c>
    </row>
    <row r="332" spans="1:5" x14ac:dyDescent="0.3">
      <c r="A332" s="35" t="s">
        <v>85</v>
      </c>
      <c r="B332" s="5"/>
      <c r="C332" s="5"/>
      <c r="D332" s="5"/>
      <c r="E332" s="14">
        <f t="shared" si="6"/>
        <v>0</v>
      </c>
    </row>
    <row r="333" spans="1:5" x14ac:dyDescent="0.3">
      <c r="A333" s="36" t="s">
        <v>86</v>
      </c>
      <c r="B333" s="5">
        <f>[5]FINANCE!$E$63</f>
        <v>0</v>
      </c>
      <c r="C333" s="5">
        <v>3000000</v>
      </c>
      <c r="D333" s="5"/>
      <c r="E333" s="14">
        <f t="shared" si="6"/>
        <v>3000000</v>
      </c>
    </row>
    <row r="334" spans="1:5" x14ac:dyDescent="0.3">
      <c r="A334" s="36" t="s">
        <v>87</v>
      </c>
      <c r="B334" s="5"/>
      <c r="C334" s="5"/>
      <c r="D334" s="5"/>
      <c r="E334" s="14">
        <f t="shared" si="6"/>
        <v>0</v>
      </c>
    </row>
    <row r="335" spans="1:5" x14ac:dyDescent="0.3">
      <c r="A335" s="34" t="s">
        <v>56</v>
      </c>
      <c r="B335" s="7">
        <f>B333+B334</f>
        <v>0</v>
      </c>
      <c r="C335" s="7">
        <f t="shared" ref="C335:E335" si="7">C333+C334</f>
        <v>3000000</v>
      </c>
      <c r="D335" s="7">
        <f t="shared" si="7"/>
        <v>0</v>
      </c>
      <c r="E335" s="7">
        <f t="shared" si="7"/>
        <v>3000000</v>
      </c>
    </row>
    <row r="336" spans="1:5" x14ac:dyDescent="0.3">
      <c r="A336" s="35" t="s">
        <v>91</v>
      </c>
      <c r="B336" s="5"/>
      <c r="C336" s="5"/>
      <c r="D336" s="5"/>
      <c r="E336" s="14">
        <f t="shared" si="6"/>
        <v>0</v>
      </c>
    </row>
    <row r="337" spans="1:5" x14ac:dyDescent="0.3">
      <c r="A337" s="36" t="s">
        <v>169</v>
      </c>
      <c r="B337" s="5">
        <f>[5]FINANCE!$E$74</f>
        <v>500000</v>
      </c>
      <c r="C337" s="5"/>
      <c r="D337" s="5"/>
      <c r="E337" s="14">
        <f t="shared" si="6"/>
        <v>500000</v>
      </c>
    </row>
    <row r="338" spans="1:5" x14ac:dyDescent="0.3">
      <c r="A338" s="36" t="s">
        <v>95</v>
      </c>
      <c r="B338" s="5"/>
      <c r="C338" s="5"/>
      <c r="D338" s="5"/>
      <c r="E338" s="14">
        <f t="shared" si="6"/>
        <v>0</v>
      </c>
    </row>
    <row r="339" spans="1:5" x14ac:dyDescent="0.3">
      <c r="A339" s="34" t="s">
        <v>56</v>
      </c>
      <c r="B339" s="7">
        <f>SUM(B337:B338)</f>
        <v>500000</v>
      </c>
      <c r="C339" s="7">
        <f>SUM(C337:C338)</f>
        <v>0</v>
      </c>
      <c r="D339" s="7">
        <f>SUM(D337:D338)</f>
        <v>0</v>
      </c>
      <c r="E339" s="7">
        <f>SUM(E337:E338)</f>
        <v>500000</v>
      </c>
    </row>
    <row r="340" spans="1:5" x14ac:dyDescent="0.3">
      <c r="A340" s="58" t="s">
        <v>102</v>
      </c>
      <c r="B340" s="21"/>
      <c r="C340" s="5"/>
      <c r="D340" s="5"/>
      <c r="E340" s="14">
        <f t="shared" si="6"/>
        <v>0</v>
      </c>
    </row>
    <row r="341" spans="1:5" x14ac:dyDescent="0.3">
      <c r="A341" s="51" t="s">
        <v>103</v>
      </c>
      <c r="B341" s="21"/>
      <c r="C341" s="5"/>
      <c r="D341" s="5"/>
      <c r="E341" s="14">
        <f t="shared" si="6"/>
        <v>0</v>
      </c>
    </row>
    <row r="342" spans="1:5" x14ac:dyDescent="0.3">
      <c r="A342" s="51" t="s">
        <v>104</v>
      </c>
      <c r="B342" s="21"/>
      <c r="C342" s="5">
        <v>2000000</v>
      </c>
      <c r="D342" s="5"/>
      <c r="E342" s="14">
        <f t="shared" si="6"/>
        <v>2000000</v>
      </c>
    </row>
    <row r="343" spans="1:5" x14ac:dyDescent="0.3">
      <c r="A343" s="34" t="s">
        <v>56</v>
      </c>
      <c r="B343" s="59">
        <f>B341+B342</f>
        <v>0</v>
      </c>
      <c r="C343" s="7">
        <f t="shared" ref="C343:D343" si="8">C341+C342</f>
        <v>2000000</v>
      </c>
      <c r="D343" s="59">
        <f t="shared" si="8"/>
        <v>0</v>
      </c>
      <c r="E343" s="7">
        <f t="shared" si="6"/>
        <v>2000000</v>
      </c>
    </row>
    <row r="344" spans="1:5" x14ac:dyDescent="0.3">
      <c r="A344" s="51"/>
      <c r="B344" s="21"/>
      <c r="C344" s="5"/>
      <c r="D344" s="5"/>
      <c r="E344" s="14"/>
    </row>
    <row r="345" spans="1:5" x14ac:dyDescent="0.3">
      <c r="A345" s="34" t="s">
        <v>139</v>
      </c>
      <c r="B345" s="7">
        <f>B307</f>
        <v>5900000</v>
      </c>
      <c r="C345" s="7">
        <f>C307</f>
        <v>5000000</v>
      </c>
      <c r="D345" s="7">
        <f>D307</f>
        <v>0</v>
      </c>
      <c r="E345" s="7">
        <f>E307</f>
        <v>10900000</v>
      </c>
    </row>
    <row r="346" spans="1:5" x14ac:dyDescent="0.3">
      <c r="A346" s="36"/>
      <c r="B346" s="5"/>
      <c r="C346" s="5"/>
      <c r="D346" s="5"/>
      <c r="E346" s="24"/>
    </row>
    <row r="347" spans="1:5" x14ac:dyDescent="0.3">
      <c r="A347" s="34" t="s">
        <v>170</v>
      </c>
      <c r="B347" s="7">
        <f>B345</f>
        <v>5900000</v>
      </c>
      <c r="C347" s="7">
        <f>C345</f>
        <v>5000000</v>
      </c>
      <c r="D347" s="7">
        <f>D345</f>
        <v>0</v>
      </c>
      <c r="E347" s="7">
        <f>E345</f>
        <v>10900000</v>
      </c>
    </row>
    <row r="348" spans="1:5" x14ac:dyDescent="0.3">
      <c r="A348" s="31"/>
      <c r="B348" s="52"/>
      <c r="C348" s="52"/>
      <c r="D348" s="52"/>
      <c r="E348" s="53"/>
    </row>
    <row r="349" spans="1:5" x14ac:dyDescent="0.25">
      <c r="A349" s="54" t="s">
        <v>171</v>
      </c>
      <c r="B349" s="55"/>
      <c r="C349" s="55"/>
      <c r="D349" s="55"/>
      <c r="E349" s="55"/>
    </row>
    <row r="350" spans="1:5" x14ac:dyDescent="0.3">
      <c r="A350" s="34" t="s">
        <v>57</v>
      </c>
      <c r="B350" s="7">
        <f>B354+B358+B362+B365+B369+B373+B377+B380</f>
        <v>6021375</v>
      </c>
      <c r="C350" s="7">
        <f>C354+C358+C362+C365+C369+C373+C377+C380</f>
        <v>0</v>
      </c>
      <c r="D350" s="7">
        <f>D354+D358+D362+D365+D369+D373+D377+D380</f>
        <v>0</v>
      </c>
      <c r="E350" s="7">
        <f>E354+E358+E362+E365+E369+E373+E377+E380</f>
        <v>6021375</v>
      </c>
    </row>
    <row r="351" spans="1:5" x14ac:dyDescent="0.3">
      <c r="A351" s="35" t="s">
        <v>62</v>
      </c>
      <c r="B351" s="5"/>
      <c r="C351" s="5"/>
      <c r="D351" s="5"/>
      <c r="E351" s="24"/>
    </row>
    <row r="352" spans="1:5" x14ac:dyDescent="0.3">
      <c r="A352" s="36" t="s">
        <v>63</v>
      </c>
      <c r="B352" s="5">
        <f>[5]FINANCE!$F$17</f>
        <v>100000</v>
      </c>
      <c r="C352" s="5"/>
      <c r="D352" s="5"/>
      <c r="E352" s="14">
        <f>B352+C352-D352</f>
        <v>100000</v>
      </c>
    </row>
    <row r="353" spans="1:5" x14ac:dyDescent="0.3">
      <c r="A353" s="36" t="s">
        <v>145</v>
      </c>
      <c r="B353" s="5">
        <f>[5]FINANCE!$F$19</f>
        <v>40000</v>
      </c>
      <c r="C353" s="5"/>
      <c r="D353" s="5"/>
      <c r="E353" s="14">
        <f>B353+C353-D353</f>
        <v>40000</v>
      </c>
    </row>
    <row r="354" spans="1:5" x14ac:dyDescent="0.3">
      <c r="A354" s="34" t="s">
        <v>56</v>
      </c>
      <c r="B354" s="7">
        <f>B352+B353</f>
        <v>140000</v>
      </c>
      <c r="C354" s="7">
        <f>C352+C353</f>
        <v>0</v>
      </c>
      <c r="D354" s="7">
        <f>D352+D353</f>
        <v>0</v>
      </c>
      <c r="E354" s="7">
        <f>E352+E353</f>
        <v>140000</v>
      </c>
    </row>
    <row r="355" spans="1:5" x14ac:dyDescent="0.3">
      <c r="A355" s="35" t="s">
        <v>65</v>
      </c>
      <c r="B355" s="5"/>
      <c r="C355" s="5"/>
      <c r="D355" s="5"/>
      <c r="E355" s="14">
        <f t="shared" ref="E355:E383" si="9">B355+C355-D355</f>
        <v>0</v>
      </c>
    </row>
    <row r="356" spans="1:5" x14ac:dyDescent="0.3">
      <c r="A356" s="36" t="s">
        <v>66</v>
      </c>
      <c r="B356" s="5">
        <f>[5]FINANCE!$F$23</f>
        <v>626175</v>
      </c>
      <c r="C356" s="5"/>
      <c r="D356" s="5"/>
      <c r="E356" s="14">
        <f t="shared" si="9"/>
        <v>626175</v>
      </c>
    </row>
    <row r="357" spans="1:5" x14ac:dyDescent="0.3">
      <c r="A357" s="37" t="s">
        <v>68</v>
      </c>
      <c r="B357" s="5">
        <f>[5]FINANCE!$F$25</f>
        <v>1000000</v>
      </c>
      <c r="C357" s="5"/>
      <c r="D357" s="5"/>
      <c r="E357" s="14">
        <f t="shared" si="9"/>
        <v>1000000</v>
      </c>
    </row>
    <row r="358" spans="1:5" x14ac:dyDescent="0.3">
      <c r="A358" s="34" t="s">
        <v>56</v>
      </c>
      <c r="B358" s="7">
        <f>SUM(B356:B357)</f>
        <v>1626175</v>
      </c>
      <c r="C358" s="7">
        <f>SUM(C356:C357)</f>
        <v>0</v>
      </c>
      <c r="D358" s="7">
        <f>SUM(D356:D357)</f>
        <v>0</v>
      </c>
      <c r="E358" s="7">
        <f>SUM(E356:E357)</f>
        <v>1626175</v>
      </c>
    </row>
    <row r="359" spans="1:5" x14ac:dyDescent="0.3">
      <c r="A359" s="35" t="s">
        <v>72</v>
      </c>
      <c r="B359" s="5"/>
      <c r="C359" s="5"/>
      <c r="D359" s="5"/>
      <c r="E359" s="14">
        <f t="shared" si="9"/>
        <v>0</v>
      </c>
    </row>
    <row r="360" spans="1:5" x14ac:dyDescent="0.3">
      <c r="A360" s="36" t="s">
        <v>73</v>
      </c>
      <c r="B360" s="5">
        <f>[5]FINANCE!$F$34</f>
        <v>215200</v>
      </c>
      <c r="C360" s="5"/>
      <c r="D360" s="5"/>
      <c r="E360" s="14">
        <f t="shared" si="9"/>
        <v>215200</v>
      </c>
    </row>
    <row r="361" spans="1:5" x14ac:dyDescent="0.3">
      <c r="A361" s="36" t="s">
        <v>74</v>
      </c>
      <c r="B361" s="5"/>
      <c r="C361" s="5"/>
      <c r="D361" s="5"/>
      <c r="E361" s="14">
        <f t="shared" si="9"/>
        <v>0</v>
      </c>
    </row>
    <row r="362" spans="1:5" x14ac:dyDescent="0.3">
      <c r="A362" s="34" t="s">
        <v>56</v>
      </c>
      <c r="B362" s="7">
        <f>SUM(B360:B361)</f>
        <v>215200</v>
      </c>
      <c r="C362" s="7">
        <f>SUM(C360:C361)</f>
        <v>0</v>
      </c>
      <c r="D362" s="7">
        <f>SUM(D360:D361)</f>
        <v>0</v>
      </c>
      <c r="E362" s="7">
        <f>SUM(E360:E361)</f>
        <v>215200</v>
      </c>
    </row>
    <row r="363" spans="1:5" x14ac:dyDescent="0.3">
      <c r="A363" s="35" t="s">
        <v>78</v>
      </c>
      <c r="B363" s="5"/>
      <c r="C363" s="5"/>
      <c r="D363" s="5"/>
      <c r="E363" s="14">
        <f t="shared" si="9"/>
        <v>0</v>
      </c>
    </row>
    <row r="364" spans="1:5" x14ac:dyDescent="0.3">
      <c r="A364" s="36" t="s">
        <v>79</v>
      </c>
      <c r="B364" s="5">
        <f>[5]FINANCE!$F$45</f>
        <v>500000</v>
      </c>
      <c r="C364" s="5"/>
      <c r="D364" s="5"/>
      <c r="E364" s="14">
        <f t="shared" si="9"/>
        <v>500000</v>
      </c>
    </row>
    <row r="365" spans="1:5" x14ac:dyDescent="0.3">
      <c r="A365" s="34" t="s">
        <v>56</v>
      </c>
      <c r="B365" s="7">
        <f>B364</f>
        <v>500000</v>
      </c>
      <c r="C365" s="7">
        <f>C364</f>
        <v>0</v>
      </c>
      <c r="D365" s="7">
        <f>D364</f>
        <v>0</v>
      </c>
      <c r="E365" s="7">
        <f>E364</f>
        <v>500000</v>
      </c>
    </row>
    <row r="366" spans="1:5" x14ac:dyDescent="0.3">
      <c r="A366" s="35" t="s">
        <v>80</v>
      </c>
      <c r="B366" s="5"/>
      <c r="C366" s="5"/>
      <c r="D366" s="5"/>
      <c r="E366" s="14">
        <f t="shared" si="9"/>
        <v>0</v>
      </c>
    </row>
    <row r="367" spans="1:5" x14ac:dyDescent="0.3">
      <c r="A367" s="36" t="s">
        <v>81</v>
      </c>
      <c r="B367" s="5">
        <f>[5]FINANCE!$F$49</f>
        <v>200000</v>
      </c>
      <c r="C367" s="5"/>
      <c r="D367" s="5"/>
      <c r="E367" s="14">
        <f t="shared" si="9"/>
        <v>200000</v>
      </c>
    </row>
    <row r="368" spans="1:5" x14ac:dyDescent="0.3">
      <c r="A368" s="51" t="s">
        <v>147</v>
      </c>
      <c r="B368" s="5">
        <f>[5]FINANCE!$F$50</f>
        <v>1500000</v>
      </c>
      <c r="C368" s="5"/>
      <c r="D368" s="5"/>
      <c r="E368" s="14">
        <f t="shared" si="9"/>
        <v>1500000</v>
      </c>
    </row>
    <row r="369" spans="1:5" x14ac:dyDescent="0.3">
      <c r="A369" s="34" t="s">
        <v>56</v>
      </c>
      <c r="B369" s="7">
        <f>SUM(B367:B368)</f>
        <v>1700000</v>
      </c>
      <c r="C369" s="7">
        <f>SUM(C367:C368)</f>
        <v>0</v>
      </c>
      <c r="D369" s="7">
        <f>SUM(D367:D368)</f>
        <v>0</v>
      </c>
      <c r="E369" s="7">
        <f>SUM(E367:E368)</f>
        <v>1700000</v>
      </c>
    </row>
    <row r="370" spans="1:5" x14ac:dyDescent="0.3">
      <c r="A370" s="35" t="s">
        <v>85</v>
      </c>
      <c r="B370" s="5"/>
      <c r="C370" s="5"/>
      <c r="D370" s="5"/>
      <c r="E370" s="14">
        <f t="shared" si="9"/>
        <v>0</v>
      </c>
    </row>
    <row r="371" spans="1:5" x14ac:dyDescent="0.3">
      <c r="A371" s="36" t="s">
        <v>172</v>
      </c>
      <c r="B371" s="5">
        <f>[5]FINANCE!$F$63</f>
        <v>500000</v>
      </c>
      <c r="C371" s="5"/>
      <c r="D371" s="5"/>
      <c r="E371" s="14">
        <f t="shared" si="9"/>
        <v>500000</v>
      </c>
    </row>
    <row r="372" spans="1:5" x14ac:dyDescent="0.3">
      <c r="A372" s="36" t="s">
        <v>87</v>
      </c>
      <c r="B372" s="5">
        <f>[5]FINANCE!$F$64</f>
        <v>1000000</v>
      </c>
      <c r="C372" s="5"/>
      <c r="D372" s="5"/>
      <c r="E372" s="14">
        <f t="shared" si="9"/>
        <v>1000000</v>
      </c>
    </row>
    <row r="373" spans="1:5" x14ac:dyDescent="0.3">
      <c r="A373" s="34" t="s">
        <v>56</v>
      </c>
      <c r="B373" s="7">
        <f>SUM(B371:B372)</f>
        <v>1500000</v>
      </c>
      <c r="C373" s="7">
        <f>SUM(C371:C372)</f>
        <v>0</v>
      </c>
      <c r="D373" s="7">
        <f>SUM(D371:D372)</f>
        <v>0</v>
      </c>
      <c r="E373" s="7">
        <f>SUM(E371:E372)</f>
        <v>1500000</v>
      </c>
    </row>
    <row r="374" spans="1:5" x14ac:dyDescent="0.3">
      <c r="A374" s="35" t="s">
        <v>91</v>
      </c>
      <c r="B374" s="5"/>
      <c r="C374" s="5"/>
      <c r="D374" s="14"/>
      <c r="E374" s="14">
        <f t="shared" si="9"/>
        <v>0</v>
      </c>
    </row>
    <row r="375" spans="1:5" x14ac:dyDescent="0.3">
      <c r="A375" s="36" t="s">
        <v>92</v>
      </c>
      <c r="B375" s="5"/>
      <c r="C375" s="5"/>
      <c r="D375" s="14"/>
      <c r="E375" s="14">
        <f t="shared" si="9"/>
        <v>0</v>
      </c>
    </row>
    <row r="376" spans="1:5" x14ac:dyDescent="0.3">
      <c r="A376" s="36" t="s">
        <v>169</v>
      </c>
      <c r="B376" s="5">
        <f>[5]FINANCE!$F$74</f>
        <v>340000</v>
      </c>
      <c r="C376" s="5"/>
      <c r="D376" s="14"/>
      <c r="E376" s="14">
        <f t="shared" si="9"/>
        <v>340000</v>
      </c>
    </row>
    <row r="377" spans="1:5" x14ac:dyDescent="0.3">
      <c r="A377" s="34" t="s">
        <v>56</v>
      </c>
      <c r="B377" s="7">
        <f>B376</f>
        <v>340000</v>
      </c>
      <c r="C377" s="7">
        <f>C376</f>
        <v>0</v>
      </c>
      <c r="D377" s="7">
        <f>D376</f>
        <v>0</v>
      </c>
      <c r="E377" s="7">
        <f>E376</f>
        <v>340000</v>
      </c>
    </row>
    <row r="378" spans="1:5" x14ac:dyDescent="0.3">
      <c r="A378" s="35" t="s">
        <v>102</v>
      </c>
      <c r="B378" s="24"/>
      <c r="C378" s="24"/>
      <c r="D378" s="24"/>
      <c r="E378" s="14">
        <f t="shared" si="9"/>
        <v>0</v>
      </c>
    </row>
    <row r="379" spans="1:5" x14ac:dyDescent="0.3">
      <c r="A379" s="36" t="s">
        <v>104</v>
      </c>
      <c r="B379" s="5">
        <v>0</v>
      </c>
      <c r="C379" s="5"/>
      <c r="D379" s="5"/>
      <c r="E379" s="14">
        <f t="shared" si="9"/>
        <v>0</v>
      </c>
    </row>
    <row r="380" spans="1:5" x14ac:dyDescent="0.3">
      <c r="A380" s="34" t="s">
        <v>6</v>
      </c>
      <c r="B380" s="7">
        <f>B379</f>
        <v>0</v>
      </c>
      <c r="C380" s="7">
        <f>C379</f>
        <v>0</v>
      </c>
      <c r="D380" s="7">
        <f>D379</f>
        <v>0</v>
      </c>
      <c r="E380" s="7">
        <f>E379</f>
        <v>0</v>
      </c>
    </row>
    <row r="381" spans="1:5" x14ac:dyDescent="0.3">
      <c r="A381" s="36"/>
      <c r="B381" s="5"/>
      <c r="C381" s="5"/>
      <c r="D381" s="5"/>
      <c r="E381" s="14">
        <f t="shared" si="9"/>
        <v>0</v>
      </c>
    </row>
    <row r="382" spans="1:5" x14ac:dyDescent="0.3">
      <c r="A382" s="34" t="s">
        <v>139</v>
      </c>
      <c r="B382" s="7">
        <f>B350</f>
        <v>6021375</v>
      </c>
      <c r="C382" s="7">
        <f>C350</f>
        <v>0</v>
      </c>
      <c r="D382" s="7">
        <f>D350</f>
        <v>0</v>
      </c>
      <c r="E382" s="7">
        <f>E350</f>
        <v>6021375</v>
      </c>
    </row>
    <row r="383" spans="1:5" x14ac:dyDescent="0.3">
      <c r="A383" s="36"/>
      <c r="B383" s="5"/>
      <c r="C383" s="5"/>
      <c r="D383" s="5"/>
      <c r="E383" s="14">
        <f t="shared" si="9"/>
        <v>0</v>
      </c>
    </row>
    <row r="384" spans="1:5" x14ac:dyDescent="0.3">
      <c r="A384" s="34" t="s">
        <v>173</v>
      </c>
      <c r="B384" s="7">
        <f>B382</f>
        <v>6021375</v>
      </c>
      <c r="C384" s="7">
        <f>C382</f>
        <v>0</v>
      </c>
      <c r="D384" s="7">
        <f>D382</f>
        <v>0</v>
      </c>
      <c r="E384" s="7">
        <f>E382</f>
        <v>6021375</v>
      </c>
    </row>
    <row r="385" spans="1:5" x14ac:dyDescent="0.3">
      <c r="A385" s="31"/>
      <c r="B385" s="52"/>
      <c r="C385" s="52"/>
      <c r="D385" s="52"/>
      <c r="E385" s="53"/>
    </row>
    <row r="386" spans="1:5" x14ac:dyDescent="0.25">
      <c r="A386" s="54" t="s">
        <v>174</v>
      </c>
      <c r="B386" s="55"/>
      <c r="C386" s="55"/>
      <c r="D386" s="55"/>
      <c r="E386" s="55"/>
    </row>
    <row r="387" spans="1:5" x14ac:dyDescent="0.3">
      <c r="A387" s="34" t="s">
        <v>57</v>
      </c>
      <c r="B387" s="7">
        <f>B390+B395+B399+B402+B405+B409+B413+B416+B420</f>
        <v>8475000</v>
      </c>
      <c r="C387" s="7">
        <f>C390+C395+C399+C402+C405+C409+C413+C416+C420</f>
        <v>0</v>
      </c>
      <c r="D387" s="7">
        <f>D390+D395+D399+D402+D405+D409+D413+D416+D420</f>
        <v>0</v>
      </c>
      <c r="E387" s="7">
        <f>E390+E395+E399+E402+E405+E409+E413+E416+E420</f>
        <v>8475000</v>
      </c>
    </row>
    <row r="388" spans="1:5" x14ac:dyDescent="0.3">
      <c r="A388" s="35" t="s">
        <v>62</v>
      </c>
      <c r="B388" s="5"/>
      <c r="C388" s="5"/>
      <c r="D388" s="5"/>
      <c r="E388" s="24"/>
    </row>
    <row r="389" spans="1:5" x14ac:dyDescent="0.3">
      <c r="A389" s="36" t="s">
        <v>63</v>
      </c>
      <c r="B389" s="5">
        <f>[5]FINANCE!$G$17</f>
        <v>100000</v>
      </c>
      <c r="C389" s="5"/>
      <c r="D389" s="5"/>
      <c r="E389" s="14">
        <f>B389+C389-D389</f>
        <v>100000</v>
      </c>
    </row>
    <row r="390" spans="1:5" x14ac:dyDescent="0.3">
      <c r="A390" s="34" t="s">
        <v>56</v>
      </c>
      <c r="B390" s="7">
        <f>B389</f>
        <v>100000</v>
      </c>
      <c r="C390" s="7">
        <f>C389</f>
        <v>0</v>
      </c>
      <c r="D390" s="7">
        <f>D389</f>
        <v>0</v>
      </c>
      <c r="E390" s="7">
        <f>E389</f>
        <v>100000</v>
      </c>
    </row>
    <row r="391" spans="1:5" x14ac:dyDescent="0.3">
      <c r="A391" s="35" t="s">
        <v>65</v>
      </c>
      <c r="B391" s="5"/>
      <c r="C391" s="5"/>
      <c r="D391" s="5"/>
      <c r="E391" s="14">
        <f t="shared" ref="E391:E432" si="10">B391+C391-D391</f>
        <v>0</v>
      </c>
    </row>
    <row r="392" spans="1:5" x14ac:dyDescent="0.3">
      <c r="A392" s="36" t="s">
        <v>66</v>
      </c>
      <c r="B392" s="5">
        <f>[5]FINANCE!$G$23</f>
        <v>500000</v>
      </c>
      <c r="C392" s="5"/>
      <c r="D392" s="5"/>
      <c r="E392" s="14">
        <f t="shared" si="10"/>
        <v>500000</v>
      </c>
    </row>
    <row r="393" spans="1:5" x14ac:dyDescent="0.3">
      <c r="A393" s="36" t="s">
        <v>67</v>
      </c>
      <c r="B393" s="5"/>
      <c r="C393" s="5"/>
      <c r="D393" s="5"/>
      <c r="E393" s="14">
        <f t="shared" si="10"/>
        <v>0</v>
      </c>
    </row>
    <row r="394" spans="1:5" x14ac:dyDescent="0.3">
      <c r="A394" s="37" t="s">
        <v>68</v>
      </c>
      <c r="B394" s="5">
        <f>[5]FINANCE!$G$25</f>
        <v>1500000</v>
      </c>
      <c r="C394" s="5"/>
      <c r="D394" s="5"/>
      <c r="E394" s="14">
        <f t="shared" si="10"/>
        <v>1500000</v>
      </c>
    </row>
    <row r="395" spans="1:5" x14ac:dyDescent="0.3">
      <c r="A395" s="34" t="s">
        <v>56</v>
      </c>
      <c r="B395" s="7">
        <f>SUM(B392:B394)</f>
        <v>2000000</v>
      </c>
      <c r="C395" s="7">
        <f>SUM(C392:C394)</f>
        <v>0</v>
      </c>
      <c r="D395" s="7">
        <f>SUM(D392:D394)</f>
        <v>0</v>
      </c>
      <c r="E395" s="7">
        <f>SUM(E392:E394)</f>
        <v>2000000</v>
      </c>
    </row>
    <row r="396" spans="1:5" x14ac:dyDescent="0.3">
      <c r="A396" s="35" t="s">
        <v>69</v>
      </c>
      <c r="B396" s="40"/>
      <c r="C396" s="40"/>
      <c r="D396" s="40"/>
      <c r="E396" s="14">
        <f t="shared" si="10"/>
        <v>0</v>
      </c>
    </row>
    <row r="397" spans="1:5" x14ac:dyDescent="0.3">
      <c r="A397" s="36" t="s">
        <v>70</v>
      </c>
      <c r="B397" s="14">
        <f>[5]FINANCE!$G$29</f>
        <v>500000</v>
      </c>
      <c r="C397" s="24"/>
      <c r="D397" s="24"/>
      <c r="E397" s="14">
        <f t="shared" si="10"/>
        <v>500000</v>
      </c>
    </row>
    <row r="398" spans="1:5" x14ac:dyDescent="0.3">
      <c r="A398" s="36" t="s">
        <v>71</v>
      </c>
      <c r="B398" s="24">
        <f>[5]FINANCE!$G$30</f>
        <v>2000000</v>
      </c>
      <c r="C398" s="14"/>
      <c r="D398" s="24"/>
      <c r="E398" s="14">
        <f t="shared" si="10"/>
        <v>2000000</v>
      </c>
    </row>
    <row r="399" spans="1:5" x14ac:dyDescent="0.3">
      <c r="A399" s="34" t="s">
        <v>138</v>
      </c>
      <c r="B399" s="7">
        <f>SUM(B397:B398)</f>
        <v>2500000</v>
      </c>
      <c r="C399" s="7">
        <f>SUM(C397:C398)</f>
        <v>0</v>
      </c>
      <c r="D399" s="7">
        <f>SUM(D397:D398)</f>
        <v>0</v>
      </c>
      <c r="E399" s="7">
        <f>SUM(E397:E398)</f>
        <v>2500000</v>
      </c>
    </row>
    <row r="400" spans="1:5" x14ac:dyDescent="0.3">
      <c r="A400" s="35" t="s">
        <v>72</v>
      </c>
      <c r="B400" s="5"/>
      <c r="C400" s="5"/>
      <c r="D400" s="14"/>
      <c r="E400" s="14">
        <f t="shared" si="10"/>
        <v>0</v>
      </c>
    </row>
    <row r="401" spans="1:5" x14ac:dyDescent="0.3">
      <c r="A401" s="36" t="s">
        <v>73</v>
      </c>
      <c r="B401" s="5">
        <f>[5]FINANCE!$G$34</f>
        <v>300000</v>
      </c>
      <c r="C401" s="5"/>
      <c r="D401" s="14"/>
      <c r="E401" s="14">
        <f t="shared" si="10"/>
        <v>300000</v>
      </c>
    </row>
    <row r="402" spans="1:5" x14ac:dyDescent="0.3">
      <c r="A402" s="34" t="s">
        <v>56</v>
      </c>
      <c r="B402" s="7">
        <f>SUM(B401)</f>
        <v>300000</v>
      </c>
      <c r="C402" s="7">
        <f>SUM(C401)</f>
        <v>0</v>
      </c>
      <c r="D402" s="7">
        <f>SUM(D401)</f>
        <v>0</v>
      </c>
      <c r="E402" s="7">
        <f>SUM(E401)</f>
        <v>300000</v>
      </c>
    </row>
    <row r="403" spans="1:5" x14ac:dyDescent="0.3">
      <c r="A403" s="35" t="s">
        <v>78</v>
      </c>
      <c r="B403" s="5"/>
      <c r="C403" s="5"/>
      <c r="D403" s="5"/>
      <c r="E403" s="14">
        <f t="shared" si="10"/>
        <v>0</v>
      </c>
    </row>
    <row r="404" spans="1:5" x14ac:dyDescent="0.3">
      <c r="A404" s="36" t="s">
        <v>79</v>
      </c>
      <c r="B404" s="5">
        <f>[5]FINANCE!$G$45</f>
        <v>975000</v>
      </c>
      <c r="C404" s="5"/>
      <c r="D404" s="5"/>
      <c r="E404" s="14">
        <f t="shared" si="10"/>
        <v>975000</v>
      </c>
    </row>
    <row r="405" spans="1:5" x14ac:dyDescent="0.3">
      <c r="A405" s="34" t="s">
        <v>56</v>
      </c>
      <c r="B405" s="7">
        <f>SUM(B404)</f>
        <v>975000</v>
      </c>
      <c r="C405" s="7">
        <f>SUM(C404)</f>
        <v>0</v>
      </c>
      <c r="D405" s="7">
        <f>SUM(D404)</f>
        <v>0</v>
      </c>
      <c r="E405" s="7">
        <f>SUM(E404)</f>
        <v>975000</v>
      </c>
    </row>
    <row r="406" spans="1:5" x14ac:dyDescent="0.3">
      <c r="A406" s="35" t="s">
        <v>80</v>
      </c>
      <c r="B406" s="5"/>
      <c r="C406" s="5"/>
      <c r="D406" s="5"/>
      <c r="E406" s="14">
        <f t="shared" si="10"/>
        <v>0</v>
      </c>
    </row>
    <row r="407" spans="1:5" x14ac:dyDescent="0.3">
      <c r="A407" s="36" t="s">
        <v>81</v>
      </c>
      <c r="B407" s="5">
        <f>[5]FINANCE!$G$49</f>
        <v>300000</v>
      </c>
      <c r="C407" s="5"/>
      <c r="D407" s="5"/>
      <c r="E407" s="14">
        <f t="shared" si="10"/>
        <v>300000</v>
      </c>
    </row>
    <row r="408" spans="1:5" x14ac:dyDescent="0.3">
      <c r="A408" s="36" t="s">
        <v>147</v>
      </c>
      <c r="B408" s="5">
        <f>[5]FINANCE!$G$50</f>
        <v>1500000</v>
      </c>
      <c r="C408" s="5"/>
      <c r="D408" s="5"/>
      <c r="E408" s="14">
        <f t="shared" si="10"/>
        <v>1500000</v>
      </c>
    </row>
    <row r="409" spans="1:5" x14ac:dyDescent="0.3">
      <c r="A409" s="34" t="s">
        <v>56</v>
      </c>
      <c r="B409" s="7">
        <f>SUM(B407:B408)</f>
        <v>1800000</v>
      </c>
      <c r="C409" s="7">
        <f>SUM(C407:C408)</f>
        <v>0</v>
      </c>
      <c r="D409" s="7">
        <f>SUM(D407:D408)</f>
        <v>0</v>
      </c>
      <c r="E409" s="7">
        <f>SUM(E407:E408)</f>
        <v>1800000</v>
      </c>
    </row>
    <row r="410" spans="1:5" x14ac:dyDescent="0.3">
      <c r="A410" s="35" t="s">
        <v>85</v>
      </c>
      <c r="B410" s="5"/>
      <c r="C410" s="5"/>
      <c r="D410" s="14"/>
      <c r="E410" s="14">
        <f t="shared" si="10"/>
        <v>0</v>
      </c>
    </row>
    <row r="411" spans="1:5" x14ac:dyDescent="0.3">
      <c r="A411" s="36" t="s">
        <v>86</v>
      </c>
      <c r="B411" s="5">
        <f>[5]FINANCE!$G$63</f>
        <v>150000</v>
      </c>
      <c r="C411" s="5"/>
      <c r="D411" s="14"/>
      <c r="E411" s="14">
        <f t="shared" si="10"/>
        <v>150000</v>
      </c>
    </row>
    <row r="412" spans="1:5" x14ac:dyDescent="0.3">
      <c r="A412" s="36" t="s">
        <v>87</v>
      </c>
      <c r="B412" s="5">
        <f>[5]FINANCE!$G$64</f>
        <v>500000</v>
      </c>
      <c r="C412" s="5"/>
      <c r="D412" s="14"/>
      <c r="E412" s="14">
        <f t="shared" si="10"/>
        <v>500000</v>
      </c>
    </row>
    <row r="413" spans="1:5" x14ac:dyDescent="0.3">
      <c r="A413" s="34" t="s">
        <v>56</v>
      </c>
      <c r="B413" s="7">
        <f>SUM(B411:B412)</f>
        <v>650000</v>
      </c>
      <c r="C413" s="7">
        <f>SUM(C411:C412)</f>
        <v>0</v>
      </c>
      <c r="D413" s="7">
        <f>SUM(D411:D412)</f>
        <v>0</v>
      </c>
      <c r="E413" s="7">
        <f>SUM(E411:E412)</f>
        <v>650000</v>
      </c>
    </row>
    <row r="414" spans="1:5" x14ac:dyDescent="0.3">
      <c r="A414" s="35" t="s">
        <v>91</v>
      </c>
      <c r="B414" s="12"/>
      <c r="C414" s="12"/>
      <c r="D414" s="12"/>
      <c r="E414" s="14">
        <f t="shared" si="10"/>
        <v>0</v>
      </c>
    </row>
    <row r="415" spans="1:5" x14ac:dyDescent="0.3">
      <c r="A415" s="36" t="s">
        <v>169</v>
      </c>
      <c r="B415" s="5">
        <f>[5]FINANCE!$G$74</f>
        <v>150000</v>
      </c>
      <c r="C415" s="5"/>
      <c r="D415" s="14"/>
      <c r="E415" s="14">
        <f t="shared" si="10"/>
        <v>150000</v>
      </c>
    </row>
    <row r="416" spans="1:5" x14ac:dyDescent="0.3">
      <c r="A416" s="34" t="s">
        <v>56</v>
      </c>
      <c r="B416" s="7">
        <f>SUM(B415)</f>
        <v>150000</v>
      </c>
      <c r="C416" s="7">
        <f>SUM(C415)</f>
        <v>0</v>
      </c>
      <c r="D416" s="7">
        <f>SUM(D415)</f>
        <v>0</v>
      </c>
      <c r="E416" s="7">
        <f>SUM(E415)</f>
        <v>150000</v>
      </c>
    </row>
    <row r="417" spans="1:5" x14ac:dyDescent="0.3">
      <c r="A417" s="39"/>
      <c r="B417" s="40"/>
      <c r="C417" s="40"/>
      <c r="D417" s="40"/>
      <c r="E417" s="40"/>
    </row>
    <row r="418" spans="1:5" x14ac:dyDescent="0.3">
      <c r="A418" s="35" t="s">
        <v>102</v>
      </c>
      <c r="B418" s="40"/>
      <c r="C418" s="40"/>
      <c r="D418" s="40"/>
      <c r="E418" s="14">
        <f t="shared" si="10"/>
        <v>0</v>
      </c>
    </row>
    <row r="419" spans="1:5" x14ac:dyDescent="0.3">
      <c r="A419" s="36" t="s">
        <v>175</v>
      </c>
      <c r="B419" s="14"/>
      <c r="C419" s="14"/>
      <c r="D419" s="14"/>
      <c r="E419" s="14">
        <f t="shared" si="10"/>
        <v>0</v>
      </c>
    </row>
    <row r="420" spans="1:5" x14ac:dyDescent="0.3">
      <c r="A420" s="34" t="s">
        <v>138</v>
      </c>
      <c r="B420" s="7"/>
      <c r="C420" s="7"/>
      <c r="D420" s="7"/>
      <c r="E420" s="7"/>
    </row>
    <row r="421" spans="1:5" x14ac:dyDescent="0.3">
      <c r="A421" s="36"/>
      <c r="B421" s="12"/>
      <c r="C421" s="12"/>
      <c r="D421" s="12"/>
      <c r="E421" s="14">
        <f t="shared" si="10"/>
        <v>0</v>
      </c>
    </row>
    <row r="422" spans="1:5" x14ac:dyDescent="0.3">
      <c r="A422" s="34" t="s">
        <v>170</v>
      </c>
      <c r="B422" s="7">
        <f>B387</f>
        <v>8475000</v>
      </c>
      <c r="C422" s="7">
        <f>C387</f>
        <v>0</v>
      </c>
      <c r="D422" s="7">
        <f>D387</f>
        <v>0</v>
      </c>
      <c r="E422" s="7">
        <f>E387</f>
        <v>8475000</v>
      </c>
    </row>
    <row r="423" spans="1:5" x14ac:dyDescent="0.3">
      <c r="A423" s="39"/>
      <c r="B423" s="40"/>
      <c r="C423" s="40"/>
      <c r="D423" s="40"/>
      <c r="E423" s="14">
        <f t="shared" si="10"/>
        <v>0</v>
      </c>
    </row>
    <row r="424" spans="1:5" x14ac:dyDescent="0.3">
      <c r="A424" s="39"/>
      <c r="B424" s="40"/>
      <c r="C424" s="40"/>
      <c r="D424" s="40"/>
      <c r="E424" s="14"/>
    </row>
    <row r="425" spans="1:5" x14ac:dyDescent="0.3">
      <c r="A425" s="34" t="s">
        <v>176</v>
      </c>
      <c r="B425" s="7">
        <f>B59</f>
        <v>225749082</v>
      </c>
      <c r="C425" s="7">
        <f>C59</f>
        <v>0</v>
      </c>
      <c r="D425" s="7">
        <f>D59</f>
        <v>33921515.264547244</v>
      </c>
      <c r="E425" s="7">
        <f>E59</f>
        <v>191827566.73545277</v>
      </c>
    </row>
    <row r="426" spans="1:5" x14ac:dyDescent="0.3">
      <c r="A426" s="39"/>
      <c r="B426" s="40"/>
      <c r="C426" s="40"/>
      <c r="D426" s="40"/>
      <c r="E426" s="14"/>
    </row>
    <row r="427" spans="1:5" x14ac:dyDescent="0.3">
      <c r="A427" s="34" t="s">
        <v>177</v>
      </c>
      <c r="B427" s="7">
        <f>B64+B198+B252+B307+B350+B387</f>
        <v>708673738</v>
      </c>
      <c r="C427" s="7">
        <f>C64+C198+C252+C307+C350+C387</f>
        <v>291514914.44770873</v>
      </c>
      <c r="D427" s="7">
        <f>D64+D198+D252+D307+D350+D387</f>
        <v>270000000</v>
      </c>
      <c r="E427" s="7">
        <f>E64+E198+E252+E307+E350+E387</f>
        <v>730188652.44770873</v>
      </c>
    </row>
    <row r="428" spans="1:5" x14ac:dyDescent="0.3">
      <c r="A428" s="39"/>
      <c r="B428" s="40"/>
      <c r="C428" s="40"/>
      <c r="D428" s="40"/>
      <c r="E428" s="14"/>
    </row>
    <row r="429" spans="1:5" x14ac:dyDescent="0.3">
      <c r="A429" s="34" t="s">
        <v>178</v>
      </c>
      <c r="B429" s="7">
        <f>B186+B249+B295+B345+B382+B422</f>
        <v>934422820</v>
      </c>
      <c r="C429" s="7">
        <f>C186+C249+C295+C345+C382+C422</f>
        <v>291514914.44770873</v>
      </c>
      <c r="D429" s="7">
        <f>D186+D249+D295+D345+D382+D422</f>
        <v>303921515.26454723</v>
      </c>
      <c r="E429" s="7">
        <f>E186+E249+E295+E345+E382+E422</f>
        <v>922016219.1831615</v>
      </c>
    </row>
    <row r="430" spans="1:5" x14ac:dyDescent="0.3">
      <c r="A430" s="41"/>
      <c r="B430" s="60"/>
      <c r="C430" s="61"/>
      <c r="D430" s="61"/>
      <c r="E430" s="14">
        <f t="shared" si="10"/>
        <v>0</v>
      </c>
    </row>
    <row r="431" spans="1:5" x14ac:dyDescent="0.3">
      <c r="A431" s="34" t="s">
        <v>179</v>
      </c>
      <c r="B431" s="7">
        <f>B301+B193</f>
        <v>20000000</v>
      </c>
      <c r="C431" s="7">
        <f>C193+C301</f>
        <v>7557018.5999999996</v>
      </c>
      <c r="D431" s="7">
        <f>D193+D301</f>
        <v>0</v>
      </c>
      <c r="E431" s="7">
        <f>E193+E301</f>
        <v>27557018.600000001</v>
      </c>
    </row>
    <row r="432" spans="1:5" x14ac:dyDescent="0.3">
      <c r="A432" s="41"/>
      <c r="B432" s="60"/>
      <c r="C432" s="61"/>
      <c r="D432" s="61"/>
      <c r="E432" s="14">
        <f t="shared" si="10"/>
        <v>0</v>
      </c>
    </row>
    <row r="433" spans="1:5" x14ac:dyDescent="0.3">
      <c r="A433" s="34" t="s">
        <v>50</v>
      </c>
      <c r="B433" s="62">
        <f>B429+B431</f>
        <v>954422820</v>
      </c>
      <c r="C433" s="62">
        <f>C429+C431</f>
        <v>299071933.04770875</v>
      </c>
      <c r="D433" s="62">
        <f>D429+D431</f>
        <v>303921515.26454723</v>
      </c>
      <c r="E433" s="62">
        <f>E429+E431</f>
        <v>949573237.78316152</v>
      </c>
    </row>
    <row r="434" spans="1:5" x14ac:dyDescent="0.3">
      <c r="A434" s="31"/>
      <c r="B434" s="32"/>
      <c r="C434" s="32"/>
      <c r="D434" s="63"/>
      <c r="E434" s="32"/>
    </row>
    <row r="435" spans="1:5" x14ac:dyDescent="0.25">
      <c r="A435" s="676" t="s">
        <v>180</v>
      </c>
      <c r="B435" s="676"/>
      <c r="C435" s="676"/>
      <c r="D435" s="676"/>
      <c r="E435" s="676"/>
    </row>
    <row r="436" spans="1:5" x14ac:dyDescent="0.25">
      <c r="A436" s="64" t="s">
        <v>181</v>
      </c>
      <c r="B436" s="64"/>
      <c r="C436" s="64"/>
      <c r="D436" s="64"/>
      <c r="E436" s="64"/>
    </row>
    <row r="437" spans="1:5" x14ac:dyDescent="0.3">
      <c r="A437" s="65" t="s">
        <v>53</v>
      </c>
      <c r="B437" s="66">
        <f>B440</f>
        <v>159761423.36917862</v>
      </c>
      <c r="C437" s="66">
        <f>C440</f>
        <v>0</v>
      </c>
      <c r="D437" s="66">
        <f>D440</f>
        <v>18622806.885257453</v>
      </c>
      <c r="E437" s="66">
        <f>E440</f>
        <v>141138616.48392117</v>
      </c>
    </row>
    <row r="438" spans="1:5" x14ac:dyDescent="0.3">
      <c r="A438" s="67" t="s">
        <v>54</v>
      </c>
      <c r="B438" s="68"/>
      <c r="C438" s="68"/>
      <c r="D438" s="68"/>
      <c r="E438" s="69">
        <f t="shared" ref="E438:E509" si="11">B438+C438-D438</f>
        <v>0</v>
      </c>
    </row>
    <row r="439" spans="1:5" x14ac:dyDescent="0.3">
      <c r="A439" s="70" t="s">
        <v>182</v>
      </c>
      <c r="B439" s="71">
        <f>[5]AGRICULTURE!$B$7</f>
        <v>159761423.36917862</v>
      </c>
      <c r="C439" s="71"/>
      <c r="D439" s="71">
        <f>'[3]P.E ANALYSIS'!$E$4+6000000</f>
        <v>18622806.885257453</v>
      </c>
      <c r="E439" s="72">
        <f t="shared" si="11"/>
        <v>141138616.48392117</v>
      </c>
    </row>
    <row r="440" spans="1:5" x14ac:dyDescent="0.3">
      <c r="A440" s="65" t="s">
        <v>6</v>
      </c>
      <c r="B440" s="66">
        <f>B439</f>
        <v>159761423.36917862</v>
      </c>
      <c r="C440" s="66">
        <f>C439</f>
        <v>0</v>
      </c>
      <c r="D440" s="66">
        <f>D439</f>
        <v>18622806.885257453</v>
      </c>
      <c r="E440" s="66">
        <f>E439</f>
        <v>141138616.48392117</v>
      </c>
    </row>
    <row r="441" spans="1:5" x14ac:dyDescent="0.3">
      <c r="A441" s="70"/>
      <c r="B441" s="68"/>
      <c r="C441" s="68"/>
      <c r="D441" s="68"/>
      <c r="E441" s="69">
        <f t="shared" si="11"/>
        <v>0</v>
      </c>
    </row>
    <row r="442" spans="1:5" x14ac:dyDescent="0.3">
      <c r="A442" s="65" t="s">
        <v>57</v>
      </c>
      <c r="B442" s="66">
        <f>B488+B505</f>
        <v>14650000</v>
      </c>
      <c r="C442" s="66">
        <f>C446+C449+C454+C459+C462+C466+C471+C474+C478+C482+C486+C505</f>
        <v>18665498</v>
      </c>
      <c r="D442" s="66">
        <f>D446+D449+D454+D459+D462+D466+D471+D474+D478+D482+D486+D505</f>
        <v>5430900</v>
      </c>
      <c r="E442" s="66">
        <f>E446+E449+E454+E459+E462+E466+E471+E474+E478+E482+E486+E505</f>
        <v>27884598</v>
      </c>
    </row>
    <row r="443" spans="1:5" x14ac:dyDescent="0.3">
      <c r="A443" s="67" t="s">
        <v>58</v>
      </c>
      <c r="B443" s="71"/>
      <c r="C443" s="73"/>
      <c r="D443" s="73"/>
      <c r="E443" s="69">
        <f t="shared" si="11"/>
        <v>0</v>
      </c>
    </row>
    <row r="444" spans="1:5" x14ac:dyDescent="0.3">
      <c r="A444" s="70" t="s">
        <v>60</v>
      </c>
      <c r="B444" s="71">
        <f>[5]AGRICULTURE!$B$13</f>
        <v>50000</v>
      </c>
      <c r="C444" s="73"/>
      <c r="D444" s="73">
        <v>50000</v>
      </c>
      <c r="E444" s="69">
        <f t="shared" si="11"/>
        <v>0</v>
      </c>
    </row>
    <row r="445" spans="1:5" x14ac:dyDescent="0.3">
      <c r="A445" s="70" t="s">
        <v>64</v>
      </c>
      <c r="B445" s="71"/>
      <c r="C445" s="73"/>
      <c r="D445" s="73"/>
      <c r="E445" s="69">
        <f t="shared" si="11"/>
        <v>0</v>
      </c>
    </row>
    <row r="446" spans="1:5" x14ac:dyDescent="0.3">
      <c r="A446" s="65" t="s">
        <v>6</v>
      </c>
      <c r="B446" s="66">
        <f>SUM(B444:B445)</f>
        <v>50000</v>
      </c>
      <c r="C446" s="66"/>
      <c r="D446" s="66">
        <f>D444</f>
        <v>50000</v>
      </c>
      <c r="E446" s="66">
        <f t="shared" si="11"/>
        <v>0</v>
      </c>
    </row>
    <row r="447" spans="1:5" x14ac:dyDescent="0.3">
      <c r="A447" s="67" t="s">
        <v>62</v>
      </c>
      <c r="B447" s="71"/>
      <c r="C447" s="73"/>
      <c r="D447" s="73"/>
      <c r="E447" s="69">
        <f t="shared" si="11"/>
        <v>0</v>
      </c>
    </row>
    <row r="448" spans="1:5" x14ac:dyDescent="0.3">
      <c r="A448" s="70" t="s">
        <v>63</v>
      </c>
      <c r="B448" s="71">
        <f>[5]AGRICULTURE!$B$16</f>
        <v>200000</v>
      </c>
      <c r="C448" s="73"/>
      <c r="D448" s="74">
        <v>100000</v>
      </c>
      <c r="E448" s="72">
        <f t="shared" si="11"/>
        <v>100000</v>
      </c>
    </row>
    <row r="449" spans="1:5" x14ac:dyDescent="0.3">
      <c r="A449" s="65" t="s">
        <v>6</v>
      </c>
      <c r="B449" s="66">
        <f>SUM(B448)</f>
        <v>200000</v>
      </c>
      <c r="C449" s="66">
        <f>SUM(C448)</f>
        <v>0</v>
      </c>
      <c r="D449" s="66">
        <f>SUM(D448)</f>
        <v>100000</v>
      </c>
      <c r="E449" s="66">
        <f>SUM(E448)</f>
        <v>100000</v>
      </c>
    </row>
    <row r="450" spans="1:5" x14ac:dyDescent="0.3">
      <c r="A450" s="67" t="s">
        <v>65</v>
      </c>
      <c r="B450" s="71"/>
      <c r="C450" s="73"/>
      <c r="D450" s="73"/>
      <c r="E450" s="69">
        <f t="shared" si="11"/>
        <v>0</v>
      </c>
    </row>
    <row r="451" spans="1:5" x14ac:dyDescent="0.3">
      <c r="A451" s="70" t="s">
        <v>66</v>
      </c>
      <c r="B451" s="71">
        <f>[5]AGRICULTURE!$B$20</f>
        <v>600000</v>
      </c>
      <c r="C451" s="73"/>
      <c r="D451" s="73"/>
      <c r="E451" s="72">
        <f t="shared" si="11"/>
        <v>600000</v>
      </c>
    </row>
    <row r="452" spans="1:5" x14ac:dyDescent="0.3">
      <c r="A452" s="70" t="s">
        <v>67</v>
      </c>
      <c r="B452" s="71">
        <f>[5]AGRICULTURE!$B$21</f>
        <v>500000</v>
      </c>
      <c r="C452" s="73"/>
      <c r="D452" s="75"/>
      <c r="E452" s="72">
        <f t="shared" si="11"/>
        <v>500000</v>
      </c>
    </row>
    <row r="453" spans="1:5" x14ac:dyDescent="0.3">
      <c r="A453" s="70" t="s">
        <v>68</v>
      </c>
      <c r="B453" s="71">
        <f>[5]AGRICULTURE!$B$22</f>
        <v>2000000</v>
      </c>
      <c r="C453" s="73"/>
      <c r="D453" s="74">
        <v>500000</v>
      </c>
      <c r="E453" s="72">
        <f t="shared" si="11"/>
        <v>1500000</v>
      </c>
    </row>
    <row r="454" spans="1:5" x14ac:dyDescent="0.3">
      <c r="A454" s="65" t="s">
        <v>6</v>
      </c>
      <c r="B454" s="66">
        <f>SUM(B451:B453)</f>
        <v>3100000</v>
      </c>
      <c r="C454" s="66">
        <f t="shared" ref="C454:E454" si="12">SUM(C451:C453)</f>
        <v>0</v>
      </c>
      <c r="D454" s="66">
        <f t="shared" si="12"/>
        <v>500000</v>
      </c>
      <c r="E454" s="66">
        <f t="shared" si="12"/>
        <v>2600000</v>
      </c>
    </row>
    <row r="455" spans="1:5" x14ac:dyDescent="0.3">
      <c r="A455" s="67" t="s">
        <v>72</v>
      </c>
      <c r="B455" s="71"/>
      <c r="C455" s="73"/>
      <c r="D455" s="73"/>
      <c r="E455" s="69">
        <f t="shared" si="11"/>
        <v>0</v>
      </c>
    </row>
    <row r="456" spans="1:5" x14ac:dyDescent="0.3">
      <c r="A456" s="70" t="s">
        <v>73</v>
      </c>
      <c r="B456" s="71">
        <f>0</f>
        <v>0</v>
      </c>
      <c r="C456" s="73"/>
      <c r="D456" s="71"/>
      <c r="E456" s="69">
        <f t="shared" si="11"/>
        <v>0</v>
      </c>
    </row>
    <row r="457" spans="1:5" x14ac:dyDescent="0.3">
      <c r="A457" s="70" t="s">
        <v>74</v>
      </c>
      <c r="B457" s="71">
        <v>0</v>
      </c>
      <c r="C457" s="73"/>
      <c r="D457" s="71"/>
      <c r="E457" s="69">
        <f t="shared" si="11"/>
        <v>0</v>
      </c>
    </row>
    <row r="458" spans="1:5" x14ac:dyDescent="0.3">
      <c r="A458" s="70" t="s">
        <v>146</v>
      </c>
      <c r="B458" s="71">
        <f>[5]AGRICULTURE!$B$27</f>
        <v>700000</v>
      </c>
      <c r="C458" s="73"/>
      <c r="D458" s="71">
        <v>700000</v>
      </c>
      <c r="E458" s="69">
        <f t="shared" si="11"/>
        <v>0</v>
      </c>
    </row>
    <row r="459" spans="1:5" x14ac:dyDescent="0.3">
      <c r="A459" s="65" t="s">
        <v>6</v>
      </c>
      <c r="B459" s="66">
        <f>SUM(B456:B458)</f>
        <v>700000</v>
      </c>
      <c r="C459" s="66"/>
      <c r="D459" s="66">
        <f>D458</f>
        <v>700000</v>
      </c>
      <c r="E459" s="66">
        <f t="shared" si="11"/>
        <v>0</v>
      </c>
    </row>
    <row r="460" spans="1:5" x14ac:dyDescent="0.3">
      <c r="A460" s="22" t="s">
        <v>78</v>
      </c>
      <c r="B460" s="76"/>
      <c r="C460" s="76"/>
      <c r="D460" s="76"/>
      <c r="E460" s="69">
        <f t="shared" si="11"/>
        <v>0</v>
      </c>
    </row>
    <row r="461" spans="1:5" x14ac:dyDescent="0.3">
      <c r="A461" s="46" t="s">
        <v>183</v>
      </c>
      <c r="B461" s="72">
        <f>[5]AGRICULTURE!$B$31</f>
        <v>500000</v>
      </c>
      <c r="C461" s="77"/>
      <c r="D461" s="72">
        <v>500000</v>
      </c>
      <c r="E461" s="69"/>
    </row>
    <row r="462" spans="1:5" x14ac:dyDescent="0.3">
      <c r="A462" s="65" t="s">
        <v>6</v>
      </c>
      <c r="B462" s="66">
        <f>SUM(B461)</f>
        <v>500000</v>
      </c>
      <c r="C462" s="66"/>
      <c r="D462" s="66">
        <f>D461</f>
        <v>500000</v>
      </c>
      <c r="E462" s="66">
        <f t="shared" si="11"/>
        <v>0</v>
      </c>
    </row>
    <row r="463" spans="1:5" x14ac:dyDescent="0.3">
      <c r="A463" s="67" t="s">
        <v>80</v>
      </c>
      <c r="B463" s="71"/>
      <c r="C463" s="73"/>
      <c r="D463" s="73"/>
      <c r="E463" s="69">
        <f t="shared" si="11"/>
        <v>0</v>
      </c>
    </row>
    <row r="464" spans="1:5" x14ac:dyDescent="0.3">
      <c r="A464" s="70" t="s">
        <v>81</v>
      </c>
      <c r="B464" s="71">
        <f>[5]AGRICULTURE!$B$35</f>
        <v>500000</v>
      </c>
      <c r="C464" s="78"/>
      <c r="D464" s="74"/>
      <c r="E464" s="72">
        <f>B464+C464-D464</f>
        <v>500000</v>
      </c>
    </row>
    <row r="465" spans="1:5" x14ac:dyDescent="0.3">
      <c r="A465" s="70" t="s">
        <v>184</v>
      </c>
      <c r="B465" s="71">
        <f>[5]AGRICULTURE!$B$36</f>
        <v>5000000</v>
      </c>
      <c r="C465" s="71"/>
      <c r="D465" s="74">
        <v>2000000</v>
      </c>
      <c r="E465" s="72">
        <f>B465+C465-D465</f>
        <v>3000000</v>
      </c>
    </row>
    <row r="466" spans="1:5" x14ac:dyDescent="0.3">
      <c r="A466" s="65" t="s">
        <v>6</v>
      </c>
      <c r="B466" s="66">
        <f>SUM(B464:B465)</f>
        <v>5500000</v>
      </c>
      <c r="C466" s="66">
        <f t="shared" ref="C466:E466" si="13">SUM(C464:C465)</f>
        <v>0</v>
      </c>
      <c r="D466" s="66">
        <f t="shared" si="13"/>
        <v>2000000</v>
      </c>
      <c r="E466" s="66">
        <f t="shared" si="13"/>
        <v>3500000</v>
      </c>
    </row>
    <row r="467" spans="1:5" x14ac:dyDescent="0.3">
      <c r="A467" s="67" t="s">
        <v>85</v>
      </c>
      <c r="B467" s="71"/>
      <c r="C467" s="73"/>
      <c r="D467" s="73"/>
      <c r="E467" s="69">
        <f t="shared" si="11"/>
        <v>0</v>
      </c>
    </row>
    <row r="468" spans="1:5" x14ac:dyDescent="0.3">
      <c r="A468" s="70" t="s">
        <v>86</v>
      </c>
      <c r="B468" s="71">
        <f>[5]AGRICULTURE!$B$41</f>
        <v>800000</v>
      </c>
      <c r="C468" s="73"/>
      <c r="D468" s="71">
        <v>300000</v>
      </c>
      <c r="E468" s="72">
        <f t="shared" si="11"/>
        <v>500000</v>
      </c>
    </row>
    <row r="469" spans="1:5" x14ac:dyDescent="0.3">
      <c r="A469" s="70" t="s">
        <v>87</v>
      </c>
      <c r="B469" s="71">
        <f>[5]AGRICULTURE!$B$42</f>
        <v>800000</v>
      </c>
      <c r="C469" s="74"/>
      <c r="D469" s="74">
        <v>300000</v>
      </c>
      <c r="E469" s="72">
        <f t="shared" si="11"/>
        <v>500000</v>
      </c>
    </row>
    <row r="470" spans="1:5" x14ac:dyDescent="0.3">
      <c r="A470" s="70" t="s">
        <v>88</v>
      </c>
      <c r="B470" s="71">
        <v>0</v>
      </c>
      <c r="C470" s="73"/>
      <c r="D470" s="73"/>
      <c r="E470" s="69">
        <f t="shared" si="11"/>
        <v>0</v>
      </c>
    </row>
    <row r="471" spans="1:5" x14ac:dyDescent="0.3">
      <c r="A471" s="65" t="s">
        <v>6</v>
      </c>
      <c r="B471" s="66">
        <f>SUM(B468:B470)</f>
        <v>1600000</v>
      </c>
      <c r="C471" s="66"/>
      <c r="D471" s="66">
        <f>D468+D469</f>
        <v>600000</v>
      </c>
      <c r="E471" s="66">
        <f t="shared" si="11"/>
        <v>1000000</v>
      </c>
    </row>
    <row r="472" spans="1:5" x14ac:dyDescent="0.3">
      <c r="A472" s="67" t="s">
        <v>89</v>
      </c>
      <c r="B472" s="71"/>
      <c r="C472" s="73"/>
      <c r="D472" s="73"/>
      <c r="E472" s="76">
        <f t="shared" si="11"/>
        <v>0</v>
      </c>
    </row>
    <row r="473" spans="1:5" x14ac:dyDescent="0.3">
      <c r="A473" s="70" t="s">
        <v>185</v>
      </c>
      <c r="B473" s="71">
        <f>[5]AGRICULTURE!$B$47</f>
        <v>1000000</v>
      </c>
      <c r="C473" s="74"/>
      <c r="D473" s="73"/>
      <c r="E473" s="72">
        <f t="shared" si="11"/>
        <v>1000000</v>
      </c>
    </row>
    <row r="474" spans="1:5" x14ac:dyDescent="0.3">
      <c r="A474" s="65" t="s">
        <v>6</v>
      </c>
      <c r="B474" s="66">
        <f>SUM(B473)</f>
        <v>1000000</v>
      </c>
      <c r="C474" s="66"/>
      <c r="D474" s="66"/>
      <c r="E474" s="66">
        <f t="shared" si="11"/>
        <v>1000000</v>
      </c>
    </row>
    <row r="475" spans="1:5" x14ac:dyDescent="0.3">
      <c r="A475" s="67" t="s">
        <v>91</v>
      </c>
      <c r="B475" s="71"/>
      <c r="C475" s="73"/>
      <c r="D475" s="73"/>
      <c r="E475" s="69">
        <f t="shared" si="11"/>
        <v>0</v>
      </c>
    </row>
    <row r="476" spans="1:5" x14ac:dyDescent="0.3">
      <c r="A476" s="70" t="s">
        <v>92</v>
      </c>
      <c r="B476" s="71">
        <f>[5]AGRICULTURE!$B$50</f>
        <v>50000</v>
      </c>
      <c r="C476" s="78"/>
      <c r="D476" s="78"/>
      <c r="E476" s="72">
        <f t="shared" si="11"/>
        <v>50000</v>
      </c>
    </row>
    <row r="477" spans="1:5" x14ac:dyDescent="0.3">
      <c r="A477" s="70" t="s">
        <v>169</v>
      </c>
      <c r="B477" s="71">
        <f>[5]AGRICULTURE!$B$51</f>
        <v>150000</v>
      </c>
      <c r="C477" s="78"/>
      <c r="D477" s="74">
        <v>150000</v>
      </c>
      <c r="E477" s="72">
        <f t="shared" si="11"/>
        <v>0</v>
      </c>
    </row>
    <row r="478" spans="1:5" x14ac:dyDescent="0.3">
      <c r="A478" s="65" t="s">
        <v>6</v>
      </c>
      <c r="B478" s="66">
        <f>SUM(B476:B477)</f>
        <v>200000</v>
      </c>
      <c r="C478" s="66"/>
      <c r="D478" s="66">
        <v>150000</v>
      </c>
      <c r="E478" s="66">
        <f t="shared" si="11"/>
        <v>50000</v>
      </c>
    </row>
    <row r="479" spans="1:5" x14ac:dyDescent="0.3">
      <c r="A479" s="67" t="s">
        <v>186</v>
      </c>
      <c r="B479" s="71"/>
      <c r="C479" s="73"/>
      <c r="D479" s="73"/>
      <c r="E479" s="69">
        <f t="shared" si="11"/>
        <v>0</v>
      </c>
    </row>
    <row r="480" spans="1:5" x14ac:dyDescent="0.3">
      <c r="A480" s="70" t="s">
        <v>96</v>
      </c>
      <c r="B480" s="71"/>
      <c r="C480" s="73"/>
      <c r="D480" s="73"/>
      <c r="E480" s="69">
        <f t="shared" si="11"/>
        <v>0</v>
      </c>
    </row>
    <row r="481" spans="1:5" x14ac:dyDescent="0.3">
      <c r="A481" s="70" t="s">
        <v>97</v>
      </c>
      <c r="B481" s="71">
        <f>[5]AGRICULTURE!$B$56</f>
        <v>1000000</v>
      </c>
      <c r="C481" s="71"/>
      <c r="D481" s="73"/>
      <c r="E481" s="72">
        <f t="shared" si="11"/>
        <v>1000000</v>
      </c>
    </row>
    <row r="482" spans="1:5" x14ac:dyDescent="0.3">
      <c r="A482" s="65" t="s">
        <v>6</v>
      </c>
      <c r="B482" s="66">
        <f>SUM(B480:B481)</f>
        <v>1000000</v>
      </c>
      <c r="C482" s="66"/>
      <c r="D482" s="66"/>
      <c r="E482" s="66">
        <f t="shared" si="11"/>
        <v>1000000</v>
      </c>
    </row>
    <row r="483" spans="1:5" x14ac:dyDescent="0.3">
      <c r="A483" s="67" t="s">
        <v>187</v>
      </c>
      <c r="B483" s="71"/>
      <c r="C483" s="73"/>
      <c r="D483" s="73"/>
      <c r="E483" s="69">
        <f t="shared" si="11"/>
        <v>0</v>
      </c>
    </row>
    <row r="484" spans="1:5" x14ac:dyDescent="0.3">
      <c r="A484" s="26" t="s">
        <v>103</v>
      </c>
      <c r="B484" s="71">
        <f>[5]AGRICULTURE!$B$61</f>
        <v>0</v>
      </c>
      <c r="C484" s="73"/>
      <c r="D484" s="71"/>
      <c r="E484" s="69">
        <f t="shared" si="11"/>
        <v>0</v>
      </c>
    </row>
    <row r="485" spans="1:5" x14ac:dyDescent="0.3">
      <c r="A485" s="30" t="s">
        <v>188</v>
      </c>
      <c r="B485" s="79">
        <f>[5]AGRICULTURE!$B$62</f>
        <v>800000</v>
      </c>
      <c r="C485" s="79"/>
      <c r="D485" s="72">
        <v>800000</v>
      </c>
      <c r="E485" s="69"/>
    </row>
    <row r="486" spans="1:5" x14ac:dyDescent="0.3">
      <c r="A486" s="65" t="s">
        <v>6</v>
      </c>
      <c r="B486" s="66">
        <f>SUM(B484:B485)</f>
        <v>800000</v>
      </c>
      <c r="C486" s="66"/>
      <c r="D486" s="66">
        <v>800000</v>
      </c>
      <c r="E486" s="66">
        <f t="shared" si="11"/>
        <v>0</v>
      </c>
    </row>
    <row r="487" spans="1:5" x14ac:dyDescent="0.3">
      <c r="A487" s="80"/>
      <c r="B487" s="76"/>
      <c r="C487" s="76"/>
      <c r="D487" s="76"/>
      <c r="E487" s="76"/>
    </row>
    <row r="488" spans="1:5" x14ac:dyDescent="0.3">
      <c r="A488" s="6" t="s">
        <v>6</v>
      </c>
      <c r="B488" s="66">
        <f>B446+B449+B454+B459+B462+B466+B471+B474+B478+B482+B486</f>
        <v>14650000</v>
      </c>
      <c r="C488" s="66">
        <f>C446+C449+C454+C459+C462+C466+C471+C474+C478+C482+C486</f>
        <v>0</v>
      </c>
      <c r="D488" s="66">
        <f>D446+D449+D454+D459+D462+D466+D471+D474+D478+D482+D486</f>
        <v>5400000</v>
      </c>
      <c r="E488" s="66">
        <f>E446+E449+E454+E459+E462+E466+E471+E474+E478+E482+E486</f>
        <v>9250000</v>
      </c>
    </row>
    <row r="489" spans="1:5" x14ac:dyDescent="0.3">
      <c r="A489" s="22" t="s">
        <v>189</v>
      </c>
      <c r="B489" s="76"/>
      <c r="C489" s="76"/>
      <c r="D489" s="76"/>
      <c r="E489" s="76"/>
    </row>
    <row r="490" spans="1:5" x14ac:dyDescent="0.3">
      <c r="A490" s="46" t="s">
        <v>190</v>
      </c>
      <c r="B490" s="69">
        <v>0</v>
      </c>
      <c r="C490" s="81">
        <v>505229</v>
      </c>
      <c r="D490" s="69"/>
      <c r="E490" s="14">
        <f>B490+C490-D490</f>
        <v>505229</v>
      </c>
    </row>
    <row r="491" spans="1:5" x14ac:dyDescent="0.3">
      <c r="A491" s="46" t="s">
        <v>191</v>
      </c>
      <c r="B491" s="69">
        <v>0</v>
      </c>
      <c r="C491" s="82">
        <v>595000</v>
      </c>
      <c r="D491" s="69"/>
      <c r="E491" s="14">
        <f t="shared" ref="E491:E504" si="14">B491+C491-D491</f>
        <v>595000</v>
      </c>
    </row>
    <row r="492" spans="1:5" x14ac:dyDescent="0.3">
      <c r="A492" s="46" t="s">
        <v>191</v>
      </c>
      <c r="B492" s="69">
        <v>0</v>
      </c>
      <c r="C492" s="82">
        <v>249000</v>
      </c>
      <c r="D492" s="69"/>
      <c r="E492" s="14">
        <f t="shared" si="14"/>
        <v>249000</v>
      </c>
    </row>
    <row r="493" spans="1:5" x14ac:dyDescent="0.3">
      <c r="A493" s="46" t="s">
        <v>192</v>
      </c>
      <c r="B493" s="69">
        <v>0</v>
      </c>
      <c r="C493" s="82">
        <v>2762667</v>
      </c>
      <c r="D493" s="69"/>
      <c r="E493" s="14">
        <f t="shared" si="14"/>
        <v>2762667</v>
      </c>
    </row>
    <row r="494" spans="1:5" x14ac:dyDescent="0.3">
      <c r="A494" s="46" t="s">
        <v>191</v>
      </c>
      <c r="B494" s="69">
        <v>0</v>
      </c>
      <c r="C494" s="82">
        <v>249980</v>
      </c>
      <c r="D494" s="69"/>
      <c r="E494" s="14">
        <f t="shared" si="14"/>
        <v>249980</v>
      </c>
    </row>
    <row r="495" spans="1:5" x14ac:dyDescent="0.3">
      <c r="A495" s="46" t="s">
        <v>193</v>
      </c>
      <c r="B495" s="69">
        <v>0</v>
      </c>
      <c r="C495" s="82">
        <v>2256480</v>
      </c>
      <c r="D495" s="69"/>
      <c r="E495" s="14">
        <f t="shared" si="14"/>
        <v>2256480</v>
      </c>
    </row>
    <row r="496" spans="1:5" x14ac:dyDescent="0.3">
      <c r="A496" s="46" t="s">
        <v>194</v>
      </c>
      <c r="B496" s="69">
        <v>0</v>
      </c>
      <c r="C496" s="82">
        <v>8189742</v>
      </c>
      <c r="D496" s="72"/>
      <c r="E496" s="14">
        <f t="shared" si="14"/>
        <v>8189742</v>
      </c>
    </row>
    <row r="497" spans="1:5" x14ac:dyDescent="0.3">
      <c r="A497" s="46" t="s">
        <v>195</v>
      </c>
      <c r="B497" s="69">
        <v>0</v>
      </c>
      <c r="C497" s="82">
        <v>598500</v>
      </c>
      <c r="D497" s="72"/>
      <c r="E497" s="14">
        <f t="shared" si="14"/>
        <v>598500</v>
      </c>
    </row>
    <row r="498" spans="1:5" x14ac:dyDescent="0.3">
      <c r="A498" s="46" t="s">
        <v>196</v>
      </c>
      <c r="B498" s="69">
        <v>0</v>
      </c>
      <c r="C498" s="82">
        <v>12000</v>
      </c>
      <c r="D498" s="72">
        <v>12000</v>
      </c>
      <c r="E498" s="14">
        <f t="shared" si="14"/>
        <v>0</v>
      </c>
    </row>
    <row r="499" spans="1:5" x14ac:dyDescent="0.3">
      <c r="A499" s="46" t="s">
        <v>197</v>
      </c>
      <c r="B499" s="69">
        <v>0</v>
      </c>
      <c r="C499" s="82">
        <v>246000</v>
      </c>
      <c r="D499" s="72"/>
      <c r="E499" s="14">
        <f t="shared" si="14"/>
        <v>246000</v>
      </c>
    </row>
    <row r="500" spans="1:5" x14ac:dyDescent="0.3">
      <c r="A500" s="46" t="s">
        <v>198</v>
      </c>
      <c r="B500" s="69">
        <v>0</v>
      </c>
      <c r="C500" s="82">
        <v>1000000</v>
      </c>
      <c r="D500" s="72"/>
      <c r="E500" s="14">
        <f t="shared" si="14"/>
        <v>1000000</v>
      </c>
    </row>
    <row r="501" spans="1:5" x14ac:dyDescent="0.3">
      <c r="A501" s="46" t="s">
        <v>199</v>
      </c>
      <c r="B501" s="69">
        <v>0</v>
      </c>
      <c r="C501" s="82">
        <v>18900</v>
      </c>
      <c r="D501" s="72">
        <v>18900</v>
      </c>
      <c r="E501" s="14">
        <f t="shared" si="14"/>
        <v>0</v>
      </c>
    </row>
    <row r="502" spans="1:5" x14ac:dyDescent="0.3">
      <c r="A502" s="46" t="s">
        <v>200</v>
      </c>
      <c r="B502" s="69"/>
      <c r="C502" s="82">
        <v>238000</v>
      </c>
      <c r="D502" s="72"/>
      <c r="E502" s="14">
        <f t="shared" si="14"/>
        <v>238000</v>
      </c>
    </row>
    <row r="503" spans="1:5" x14ac:dyDescent="0.3">
      <c r="A503" s="46" t="s">
        <v>201</v>
      </c>
      <c r="B503" s="69">
        <v>0</v>
      </c>
      <c r="C503" s="82">
        <v>149500</v>
      </c>
      <c r="D503" s="69"/>
      <c r="E503" s="14">
        <f t="shared" si="14"/>
        <v>149500</v>
      </c>
    </row>
    <row r="504" spans="1:5" x14ac:dyDescent="0.3">
      <c r="A504" s="46" t="s">
        <v>202</v>
      </c>
      <c r="B504" s="69">
        <v>0</v>
      </c>
      <c r="C504" s="83">
        <v>1594500</v>
      </c>
      <c r="D504" s="69"/>
      <c r="E504" s="14">
        <f t="shared" si="14"/>
        <v>1594500</v>
      </c>
    </row>
    <row r="505" spans="1:5" x14ac:dyDescent="0.3">
      <c r="A505" s="6" t="s">
        <v>6</v>
      </c>
      <c r="B505" s="66">
        <f>SUM(B490:B504)</f>
        <v>0</v>
      </c>
      <c r="C505" s="66">
        <f>SUM(C490:C504)</f>
        <v>18665498</v>
      </c>
      <c r="D505" s="66">
        <f>SUM(D490:D504)</f>
        <v>30900</v>
      </c>
      <c r="E505" s="7">
        <f>SUM(E490:E504)</f>
        <v>18634598</v>
      </c>
    </row>
    <row r="506" spans="1:5" x14ac:dyDescent="0.3">
      <c r="A506" s="84"/>
      <c r="B506" s="76"/>
      <c r="C506" s="76"/>
      <c r="D506" s="76"/>
      <c r="E506" s="40"/>
    </row>
    <row r="507" spans="1:5" x14ac:dyDescent="0.3">
      <c r="A507" s="85"/>
      <c r="B507" s="71"/>
      <c r="C507" s="73"/>
      <c r="D507" s="73"/>
      <c r="E507" s="40">
        <f t="shared" si="11"/>
        <v>0</v>
      </c>
    </row>
    <row r="508" spans="1:5" x14ac:dyDescent="0.3">
      <c r="A508" s="65" t="s">
        <v>203</v>
      </c>
      <c r="B508" s="66">
        <f>B442+B437</f>
        <v>174411423.36917862</v>
      </c>
      <c r="C508" s="66">
        <f>C442+C437</f>
        <v>18665498</v>
      </c>
      <c r="D508" s="66">
        <f>D442+D437</f>
        <v>24053706.885257453</v>
      </c>
      <c r="E508" s="66">
        <f>E442+E437</f>
        <v>169023214.48392117</v>
      </c>
    </row>
    <row r="509" spans="1:5" x14ac:dyDescent="0.3">
      <c r="A509" s="1" t="s">
        <v>204</v>
      </c>
      <c r="B509" s="86"/>
      <c r="C509" s="73"/>
      <c r="D509" s="73"/>
      <c r="E509" s="69">
        <f t="shared" si="11"/>
        <v>0</v>
      </c>
    </row>
    <row r="510" spans="1:5" x14ac:dyDescent="0.3">
      <c r="A510" s="87" t="s">
        <v>205</v>
      </c>
      <c r="B510" s="71"/>
      <c r="C510" s="5">
        <v>432659</v>
      </c>
      <c r="D510" s="78"/>
      <c r="E510" s="14">
        <f>B510+C510-D510</f>
        <v>432659</v>
      </c>
    </row>
    <row r="511" spans="1:5" x14ac:dyDescent="0.3">
      <c r="A511" s="87" t="s">
        <v>206</v>
      </c>
      <c r="B511" s="71"/>
      <c r="C511" s="5">
        <v>996628</v>
      </c>
      <c r="D511" s="78"/>
      <c r="E511" s="14">
        <f t="shared" ref="E511:E560" si="15">B511+C511-D511</f>
        <v>996628</v>
      </c>
    </row>
    <row r="512" spans="1:5" x14ac:dyDescent="0.3">
      <c r="A512" s="87" t="s">
        <v>207</v>
      </c>
      <c r="B512" s="71"/>
      <c r="C512" s="5">
        <v>11400000</v>
      </c>
      <c r="D512" s="78"/>
      <c r="E512" s="14">
        <f t="shared" si="15"/>
        <v>11400000</v>
      </c>
    </row>
    <row r="513" spans="1:5" x14ac:dyDescent="0.3">
      <c r="A513" s="87" t="s">
        <v>208</v>
      </c>
      <c r="B513" s="71"/>
      <c r="C513" s="5">
        <v>1999782</v>
      </c>
      <c r="D513" s="78"/>
      <c r="E513" s="14">
        <f t="shared" si="15"/>
        <v>1999782</v>
      </c>
    </row>
    <row r="514" spans="1:5" x14ac:dyDescent="0.3">
      <c r="A514" s="87" t="s">
        <v>209</v>
      </c>
      <c r="B514" s="71"/>
      <c r="C514" s="5">
        <v>3206250</v>
      </c>
      <c r="D514" s="78"/>
      <c r="E514" s="14">
        <f t="shared" si="15"/>
        <v>3206250</v>
      </c>
    </row>
    <row r="515" spans="1:5" x14ac:dyDescent="0.3">
      <c r="A515" s="87" t="s">
        <v>210</v>
      </c>
      <c r="B515" s="71"/>
      <c r="C515" s="5">
        <v>1999900</v>
      </c>
      <c r="D515" s="78"/>
      <c r="E515" s="14">
        <f t="shared" si="15"/>
        <v>1999900</v>
      </c>
    </row>
    <row r="516" spans="1:5" x14ac:dyDescent="0.3">
      <c r="A516" s="87" t="s">
        <v>211</v>
      </c>
      <c r="B516" s="71"/>
      <c r="C516" s="5">
        <v>4999995</v>
      </c>
      <c r="D516" s="78"/>
      <c r="E516" s="14">
        <f t="shared" si="15"/>
        <v>4999995</v>
      </c>
    </row>
    <row r="517" spans="1:5" x14ac:dyDescent="0.3">
      <c r="A517" s="87" t="s">
        <v>212</v>
      </c>
      <c r="B517" s="71"/>
      <c r="C517" s="5">
        <v>3335336</v>
      </c>
      <c r="D517" s="78"/>
      <c r="E517" s="14">
        <f t="shared" si="15"/>
        <v>3335336</v>
      </c>
    </row>
    <row r="518" spans="1:5" x14ac:dyDescent="0.3">
      <c r="A518" s="87" t="s">
        <v>213</v>
      </c>
      <c r="B518" s="71"/>
      <c r="C518" s="5">
        <v>3999945</v>
      </c>
      <c r="D518" s="78"/>
      <c r="E518" s="14">
        <f t="shared" si="15"/>
        <v>3999945</v>
      </c>
    </row>
    <row r="519" spans="1:5" x14ac:dyDescent="0.3">
      <c r="A519" s="87" t="s">
        <v>214</v>
      </c>
      <c r="B519" s="71"/>
      <c r="C519" s="5">
        <v>3999807</v>
      </c>
      <c r="D519" s="78"/>
      <c r="E519" s="14">
        <f t="shared" si="15"/>
        <v>3999807</v>
      </c>
    </row>
    <row r="520" spans="1:5" x14ac:dyDescent="0.3">
      <c r="A520" s="87" t="s">
        <v>215</v>
      </c>
      <c r="B520" s="71"/>
      <c r="C520" s="5">
        <v>3999530</v>
      </c>
      <c r="D520" s="78"/>
      <c r="E520" s="14">
        <f t="shared" si="15"/>
        <v>3999530</v>
      </c>
    </row>
    <row r="521" spans="1:5" x14ac:dyDescent="0.3">
      <c r="A521" s="87" t="s">
        <v>216</v>
      </c>
      <c r="B521" s="71"/>
      <c r="C521" s="5">
        <v>2364092</v>
      </c>
      <c r="D521" s="78"/>
      <c r="E521" s="14">
        <f t="shared" si="15"/>
        <v>2364092</v>
      </c>
    </row>
    <row r="522" spans="1:5" x14ac:dyDescent="0.3">
      <c r="A522" s="87" t="s">
        <v>217</v>
      </c>
      <c r="B522" s="71"/>
      <c r="C522" s="5">
        <v>3999055</v>
      </c>
      <c r="D522" s="78"/>
      <c r="E522" s="14">
        <f t="shared" si="15"/>
        <v>3999055</v>
      </c>
    </row>
    <row r="523" spans="1:5" x14ac:dyDescent="0.3">
      <c r="A523" s="87" t="s">
        <v>218</v>
      </c>
      <c r="B523" s="71"/>
      <c r="C523" s="5">
        <v>3333282</v>
      </c>
      <c r="D523" s="78"/>
      <c r="E523" s="14">
        <f t="shared" si="15"/>
        <v>3333282</v>
      </c>
    </row>
    <row r="524" spans="1:5" x14ac:dyDescent="0.3">
      <c r="A524" s="87" t="s">
        <v>219</v>
      </c>
      <c r="B524" s="71"/>
      <c r="C524" s="5">
        <v>1000000</v>
      </c>
      <c r="D524" s="78"/>
      <c r="E524" s="14">
        <f t="shared" si="15"/>
        <v>1000000</v>
      </c>
    </row>
    <row r="525" spans="1:5" x14ac:dyDescent="0.3">
      <c r="A525" s="87" t="s">
        <v>220</v>
      </c>
      <c r="B525" s="71"/>
      <c r="C525" s="5">
        <v>3289354</v>
      </c>
      <c r="D525" s="78"/>
      <c r="E525" s="14">
        <f t="shared" si="15"/>
        <v>3289354</v>
      </c>
    </row>
    <row r="526" spans="1:5" x14ac:dyDescent="0.3">
      <c r="A526" s="87" t="s">
        <v>221</v>
      </c>
      <c r="B526" s="71"/>
      <c r="C526" s="5">
        <v>5892670</v>
      </c>
      <c r="D526" s="78"/>
      <c r="E526" s="14">
        <f t="shared" si="15"/>
        <v>5892670</v>
      </c>
    </row>
    <row r="527" spans="1:5" x14ac:dyDescent="0.3">
      <c r="A527" s="87" t="s">
        <v>222</v>
      </c>
      <c r="B527" s="71"/>
      <c r="C527" s="5">
        <v>3999289</v>
      </c>
      <c r="D527" s="78"/>
      <c r="E527" s="14">
        <f t="shared" si="15"/>
        <v>3999289</v>
      </c>
    </row>
    <row r="528" spans="1:5" x14ac:dyDescent="0.3">
      <c r="A528" s="87" t="s">
        <v>223</v>
      </c>
      <c r="B528" s="71"/>
      <c r="C528" s="5">
        <v>999225</v>
      </c>
      <c r="D528" s="78"/>
      <c r="E528" s="14">
        <f t="shared" si="15"/>
        <v>999225</v>
      </c>
    </row>
    <row r="529" spans="1:5" x14ac:dyDescent="0.3">
      <c r="A529" s="87" t="s">
        <v>224</v>
      </c>
      <c r="B529" s="71"/>
      <c r="C529" s="5">
        <v>5879760</v>
      </c>
      <c r="D529" s="78"/>
      <c r="E529" s="14">
        <f t="shared" si="15"/>
        <v>5879760</v>
      </c>
    </row>
    <row r="530" spans="1:5" x14ac:dyDescent="0.3">
      <c r="A530" s="88" t="s">
        <v>225</v>
      </c>
      <c r="B530" s="71"/>
      <c r="C530" s="21">
        <v>4765787.3</v>
      </c>
      <c r="D530" s="78"/>
      <c r="E530" s="14">
        <f t="shared" si="15"/>
        <v>4765787.3</v>
      </c>
    </row>
    <row r="531" spans="1:5" x14ac:dyDescent="0.3">
      <c r="A531" s="88" t="s">
        <v>226</v>
      </c>
      <c r="B531" s="71"/>
      <c r="C531" s="21">
        <f>[6]AGR!$J$46</f>
        <v>1999822.02</v>
      </c>
      <c r="D531" s="78"/>
      <c r="E531" s="14">
        <f t="shared" si="15"/>
        <v>1999822.02</v>
      </c>
    </row>
    <row r="532" spans="1:5" x14ac:dyDescent="0.3">
      <c r="A532" s="89" t="s">
        <v>227</v>
      </c>
      <c r="B532" s="71"/>
      <c r="C532" s="90">
        <v>33999508</v>
      </c>
      <c r="D532" s="78"/>
      <c r="E532" s="14">
        <f t="shared" si="15"/>
        <v>33999508</v>
      </c>
    </row>
    <row r="533" spans="1:5" x14ac:dyDescent="0.3">
      <c r="A533" s="88" t="s">
        <v>212</v>
      </c>
      <c r="B533" s="71"/>
      <c r="C533" s="82">
        <f>[6]AGR!$J$54</f>
        <v>5826430.5999999996</v>
      </c>
      <c r="D533" s="78"/>
      <c r="E533" s="14">
        <f t="shared" si="15"/>
        <v>5826430.5999999996</v>
      </c>
    </row>
    <row r="534" spans="1:5" x14ac:dyDescent="0.3">
      <c r="A534" s="91" t="s">
        <v>228</v>
      </c>
      <c r="B534" s="71"/>
      <c r="C534" s="92">
        <v>1562004</v>
      </c>
      <c r="D534" s="78"/>
      <c r="E534" s="14">
        <f t="shared" si="15"/>
        <v>1562004</v>
      </c>
    </row>
    <row r="535" spans="1:5" x14ac:dyDescent="0.3">
      <c r="A535" s="88" t="s">
        <v>229</v>
      </c>
      <c r="B535" s="71"/>
      <c r="C535" s="82">
        <v>8064948</v>
      </c>
      <c r="D535" s="78"/>
      <c r="E535" s="14">
        <f t="shared" si="15"/>
        <v>8064948</v>
      </c>
    </row>
    <row r="536" spans="1:5" x14ac:dyDescent="0.3">
      <c r="A536" s="88" t="s">
        <v>220</v>
      </c>
      <c r="B536" s="71"/>
      <c r="C536" s="82">
        <v>3548440</v>
      </c>
      <c r="D536" s="78"/>
      <c r="E536" s="14">
        <f t="shared" si="15"/>
        <v>3548440</v>
      </c>
    </row>
    <row r="537" spans="1:5" x14ac:dyDescent="0.3">
      <c r="A537" s="88" t="s">
        <v>230</v>
      </c>
      <c r="B537" s="71"/>
      <c r="C537" s="82">
        <v>625658</v>
      </c>
      <c r="D537" s="74"/>
      <c r="E537" s="14">
        <f t="shared" si="15"/>
        <v>625658</v>
      </c>
    </row>
    <row r="538" spans="1:5" x14ac:dyDescent="0.3">
      <c r="A538" s="88" t="s">
        <v>231</v>
      </c>
      <c r="B538" s="71"/>
      <c r="C538" s="82">
        <v>3996427</v>
      </c>
      <c r="D538" s="74"/>
      <c r="E538" s="14">
        <f t="shared" si="15"/>
        <v>3996427</v>
      </c>
    </row>
    <row r="539" spans="1:5" x14ac:dyDescent="0.3">
      <c r="A539" s="88" t="s">
        <v>232</v>
      </c>
      <c r="B539" s="71"/>
      <c r="C539" s="82">
        <v>2999800</v>
      </c>
      <c r="D539" s="74"/>
      <c r="E539" s="14">
        <f t="shared" si="15"/>
        <v>2999800</v>
      </c>
    </row>
    <row r="540" spans="1:5" x14ac:dyDescent="0.3">
      <c r="A540" s="88" t="s">
        <v>233</v>
      </c>
      <c r="B540" s="71"/>
      <c r="C540" s="82">
        <v>800000</v>
      </c>
      <c r="D540" s="74"/>
      <c r="E540" s="14">
        <f t="shared" si="15"/>
        <v>800000</v>
      </c>
    </row>
    <row r="541" spans="1:5" x14ac:dyDescent="0.3">
      <c r="A541" s="88" t="s">
        <v>234</v>
      </c>
      <c r="B541" s="71"/>
      <c r="C541" s="21">
        <v>510777</v>
      </c>
      <c r="D541" s="74"/>
      <c r="E541" s="14">
        <f t="shared" si="15"/>
        <v>510777</v>
      </c>
    </row>
    <row r="542" spans="1:5" x14ac:dyDescent="0.3">
      <c r="A542" s="91" t="s">
        <v>235</v>
      </c>
      <c r="B542" s="71"/>
      <c r="C542" s="92">
        <v>1421928</v>
      </c>
      <c r="D542" s="74"/>
      <c r="E542" s="14">
        <f t="shared" si="15"/>
        <v>1421928</v>
      </c>
    </row>
    <row r="543" spans="1:5" ht="37.5" x14ac:dyDescent="0.3">
      <c r="A543" s="93" t="s">
        <v>236</v>
      </c>
      <c r="B543" s="71"/>
      <c r="C543" s="5">
        <v>2449021.0299999998</v>
      </c>
      <c r="D543" s="74"/>
      <c r="E543" s="14">
        <f t="shared" si="15"/>
        <v>2449021.0299999998</v>
      </c>
    </row>
    <row r="544" spans="1:5" x14ac:dyDescent="0.3">
      <c r="A544" s="89" t="s">
        <v>237</v>
      </c>
      <c r="B544" s="71"/>
      <c r="C544" s="83">
        <v>3972756</v>
      </c>
      <c r="D544" s="74"/>
      <c r="E544" s="14">
        <f t="shared" si="15"/>
        <v>3972756</v>
      </c>
    </row>
    <row r="545" spans="1:5" x14ac:dyDescent="0.3">
      <c r="A545" s="89" t="s">
        <v>238</v>
      </c>
      <c r="B545" s="71"/>
      <c r="C545" s="83">
        <v>2000000</v>
      </c>
      <c r="D545" s="74"/>
      <c r="E545" s="14">
        <f t="shared" si="15"/>
        <v>2000000</v>
      </c>
    </row>
    <row r="546" spans="1:5" x14ac:dyDescent="0.3">
      <c r="A546" s="88" t="s">
        <v>239</v>
      </c>
      <c r="B546" s="71"/>
      <c r="C546" s="21">
        <v>500000</v>
      </c>
      <c r="D546" s="74"/>
      <c r="E546" s="14">
        <f t="shared" si="15"/>
        <v>500000</v>
      </c>
    </row>
    <row r="547" spans="1:5" x14ac:dyDescent="0.3">
      <c r="A547" s="88" t="s">
        <v>240</v>
      </c>
      <c r="B547" s="71"/>
      <c r="C547" s="82">
        <v>500000</v>
      </c>
      <c r="D547" s="74"/>
      <c r="E547" s="14">
        <f t="shared" si="15"/>
        <v>500000</v>
      </c>
    </row>
    <row r="548" spans="1:5" x14ac:dyDescent="0.3">
      <c r="A548" s="88" t="s">
        <v>241</v>
      </c>
      <c r="B548" s="71"/>
      <c r="C548" s="82">
        <v>500000</v>
      </c>
      <c r="D548" s="74"/>
      <c r="E548" s="14">
        <f t="shared" si="15"/>
        <v>500000</v>
      </c>
    </row>
    <row r="549" spans="1:5" x14ac:dyDescent="0.3">
      <c r="A549" s="88" t="s">
        <v>225</v>
      </c>
      <c r="B549" s="71"/>
      <c r="C549" s="82">
        <v>1741905.96</v>
      </c>
      <c r="D549" s="74"/>
      <c r="E549" s="14">
        <f t="shared" si="15"/>
        <v>1741905.96</v>
      </c>
    </row>
    <row r="550" spans="1:5" x14ac:dyDescent="0.3">
      <c r="A550" s="88" t="s">
        <v>242</v>
      </c>
      <c r="B550" s="71"/>
      <c r="C550" s="82">
        <v>1964559</v>
      </c>
      <c r="D550" s="74"/>
      <c r="E550" s="14">
        <f t="shared" si="15"/>
        <v>1964559</v>
      </c>
    </row>
    <row r="551" spans="1:5" x14ac:dyDescent="0.3">
      <c r="A551" s="88" t="s">
        <v>243</v>
      </c>
      <c r="B551" s="71"/>
      <c r="C551" s="92">
        <v>2817775</v>
      </c>
      <c r="D551" s="74"/>
      <c r="E551" s="14">
        <f t="shared" si="15"/>
        <v>2817775</v>
      </c>
    </row>
    <row r="552" spans="1:5" x14ac:dyDescent="0.3">
      <c r="A552" s="88" t="s">
        <v>244</v>
      </c>
      <c r="B552" s="71"/>
      <c r="C552" s="82">
        <v>1991186.4</v>
      </c>
      <c r="D552" s="74"/>
      <c r="E552" s="14">
        <f t="shared" si="15"/>
        <v>1991186.4</v>
      </c>
    </row>
    <row r="553" spans="1:5" x14ac:dyDescent="0.3">
      <c r="A553" s="94" t="s">
        <v>245</v>
      </c>
      <c r="B553" s="71"/>
      <c r="C553" s="82">
        <v>1999980.36</v>
      </c>
      <c r="D553" s="74"/>
      <c r="E553" s="14">
        <f t="shared" si="15"/>
        <v>1999980.36</v>
      </c>
    </row>
    <row r="554" spans="1:5" x14ac:dyDescent="0.3">
      <c r="A554" s="94" t="s">
        <v>246</v>
      </c>
      <c r="B554" s="71"/>
      <c r="C554" s="82">
        <v>1000000</v>
      </c>
      <c r="D554" s="74"/>
      <c r="E554" s="14">
        <f t="shared" si="15"/>
        <v>1000000</v>
      </c>
    </row>
    <row r="555" spans="1:5" x14ac:dyDescent="0.3">
      <c r="A555" s="93" t="s">
        <v>247</v>
      </c>
      <c r="B555" s="71"/>
      <c r="C555" s="92">
        <v>500000</v>
      </c>
      <c r="D555" s="74"/>
      <c r="E555" s="14">
        <f t="shared" si="15"/>
        <v>500000</v>
      </c>
    </row>
    <row r="556" spans="1:5" x14ac:dyDescent="0.3">
      <c r="A556" s="89" t="s">
        <v>248</v>
      </c>
      <c r="B556" s="71"/>
      <c r="C556" s="83">
        <v>500000</v>
      </c>
      <c r="D556" s="74"/>
      <c r="E556" s="14">
        <f t="shared" si="15"/>
        <v>500000</v>
      </c>
    </row>
    <row r="557" spans="1:5" x14ac:dyDescent="0.3">
      <c r="A557" s="87" t="s">
        <v>249</v>
      </c>
      <c r="B557" s="71"/>
      <c r="C557" s="12">
        <v>1937667</v>
      </c>
      <c r="D557" s="74"/>
      <c r="E557" s="14">
        <f t="shared" si="15"/>
        <v>1937667</v>
      </c>
    </row>
    <row r="558" spans="1:5" x14ac:dyDescent="0.3">
      <c r="A558" s="93" t="s">
        <v>250</v>
      </c>
      <c r="B558" s="71"/>
      <c r="C558" s="5">
        <v>500000</v>
      </c>
      <c r="D558" s="74"/>
      <c r="E558" s="14">
        <f t="shared" si="15"/>
        <v>500000</v>
      </c>
    </row>
    <row r="559" spans="1:5" x14ac:dyDescent="0.3">
      <c r="A559" s="6" t="s">
        <v>6</v>
      </c>
      <c r="B559" s="95"/>
      <c r="C559" s="7">
        <f>SUM(C510:C558)</f>
        <v>166122939.67000002</v>
      </c>
      <c r="D559" s="66"/>
      <c r="E559" s="7">
        <f>B559+C559-D559</f>
        <v>166122939.67000002</v>
      </c>
    </row>
    <row r="560" spans="1:5" x14ac:dyDescent="0.3">
      <c r="A560" s="70"/>
      <c r="B560" s="71"/>
      <c r="C560" s="14"/>
      <c r="D560" s="75"/>
      <c r="E560" s="24">
        <f t="shared" si="15"/>
        <v>0</v>
      </c>
    </row>
    <row r="561" spans="1:5" x14ac:dyDescent="0.3">
      <c r="A561" s="65" t="s">
        <v>143</v>
      </c>
      <c r="B561" s="66">
        <f>B559</f>
        <v>0</v>
      </c>
      <c r="C561" s="7">
        <f>C559</f>
        <v>166122939.67000002</v>
      </c>
      <c r="D561" s="66">
        <f>D559</f>
        <v>0</v>
      </c>
      <c r="E561" s="7">
        <f>B561+C561-D561</f>
        <v>166122939.67000002</v>
      </c>
    </row>
    <row r="562" spans="1:5" x14ac:dyDescent="0.3">
      <c r="A562" s="85"/>
      <c r="B562" s="96"/>
      <c r="C562" s="97"/>
      <c r="D562" s="97"/>
      <c r="E562" s="98"/>
    </row>
    <row r="563" spans="1:5" x14ac:dyDescent="0.3">
      <c r="A563" s="65" t="s">
        <v>251</v>
      </c>
      <c r="B563" s="66">
        <f>B508+B561</f>
        <v>174411423.36917862</v>
      </c>
      <c r="C563" s="7">
        <f>C508+C561</f>
        <v>184788437.67000002</v>
      </c>
      <c r="D563" s="66">
        <f>D508+D561</f>
        <v>24053706.885257453</v>
      </c>
      <c r="E563" s="7">
        <f>E508+E561</f>
        <v>335146154.15392119</v>
      </c>
    </row>
    <row r="564" spans="1:5" x14ac:dyDescent="0.3">
      <c r="A564" s="99"/>
      <c r="B564" s="96"/>
      <c r="C564" s="97"/>
      <c r="D564" s="97"/>
      <c r="E564" s="96"/>
    </row>
    <row r="565" spans="1:5" x14ac:dyDescent="0.25">
      <c r="A565" s="100" t="s">
        <v>252</v>
      </c>
      <c r="B565" s="100"/>
      <c r="C565" s="100"/>
      <c r="D565" s="100"/>
      <c r="E565" s="100"/>
    </row>
    <row r="566" spans="1:5" x14ac:dyDescent="0.3">
      <c r="A566" s="65" t="s">
        <v>57</v>
      </c>
      <c r="B566" s="66">
        <f>B570+B574+B579+B582+B585+B588+B591+B594</f>
        <v>4270000</v>
      </c>
      <c r="C566" s="66">
        <f>C570+C574+C579+C582+C585+C588+C591+C594</f>
        <v>0</v>
      </c>
      <c r="D566" s="66">
        <f>D570+D574+D579+D582+D585+D588+D591+D594</f>
        <v>1270000</v>
      </c>
      <c r="E566" s="66">
        <f>E570+E574+E579+E582+E585+E588+E591+E594</f>
        <v>3000000</v>
      </c>
    </row>
    <row r="567" spans="1:5" x14ac:dyDescent="0.3">
      <c r="A567" s="67" t="s">
        <v>58</v>
      </c>
      <c r="B567" s="71"/>
      <c r="C567" s="73"/>
      <c r="D567" s="73"/>
      <c r="E567" s="76">
        <f t="shared" ref="E567:E630" si="16">B567+C567-D567</f>
        <v>0</v>
      </c>
    </row>
    <row r="568" spans="1:5" x14ac:dyDescent="0.3">
      <c r="A568" s="70" t="s">
        <v>59</v>
      </c>
      <c r="B568" s="71"/>
      <c r="C568" s="73"/>
      <c r="D568" s="73"/>
      <c r="E568" s="76">
        <f t="shared" si="16"/>
        <v>0</v>
      </c>
    </row>
    <row r="569" spans="1:5" x14ac:dyDescent="0.3">
      <c r="A569" s="70" t="s">
        <v>60</v>
      </c>
      <c r="B569" s="71">
        <f>[5]AGRICULTURE!$C$13</f>
        <v>20000</v>
      </c>
      <c r="C569" s="73"/>
      <c r="D569" s="74">
        <v>20000</v>
      </c>
      <c r="E569" s="69">
        <f t="shared" si="16"/>
        <v>0</v>
      </c>
    </row>
    <row r="570" spans="1:5" x14ac:dyDescent="0.3">
      <c r="A570" s="65" t="s">
        <v>138</v>
      </c>
      <c r="B570" s="66">
        <f>B569</f>
        <v>20000</v>
      </c>
      <c r="C570" s="66"/>
      <c r="D570" s="66">
        <f>D569</f>
        <v>20000</v>
      </c>
      <c r="E570" s="66">
        <f t="shared" si="16"/>
        <v>0</v>
      </c>
    </row>
    <row r="571" spans="1:5" x14ac:dyDescent="0.3">
      <c r="A571" s="67" t="s">
        <v>62</v>
      </c>
      <c r="B571" s="71"/>
      <c r="C571" s="73"/>
      <c r="D571" s="73"/>
      <c r="E571" s="76">
        <f t="shared" si="16"/>
        <v>0</v>
      </c>
    </row>
    <row r="572" spans="1:5" x14ac:dyDescent="0.3">
      <c r="A572" s="70" t="s">
        <v>63</v>
      </c>
      <c r="B572" s="71">
        <f>[5]AGRICULTURE!$C$16</f>
        <v>200000</v>
      </c>
      <c r="C572" s="78"/>
      <c r="D572" s="74">
        <v>100000</v>
      </c>
      <c r="E572" s="72">
        <f t="shared" si="16"/>
        <v>100000</v>
      </c>
    </row>
    <row r="573" spans="1:5" x14ac:dyDescent="0.3">
      <c r="A573" s="70" t="s">
        <v>64</v>
      </c>
      <c r="B573" s="71">
        <f>[5]AGRICULTURE!$C$17</f>
        <v>10000</v>
      </c>
      <c r="C573" s="78"/>
      <c r="D573" s="74">
        <v>10000</v>
      </c>
      <c r="E573" s="72">
        <f t="shared" si="16"/>
        <v>0</v>
      </c>
    </row>
    <row r="574" spans="1:5" x14ac:dyDescent="0.3">
      <c r="A574" s="65" t="s">
        <v>138</v>
      </c>
      <c r="B574" s="66">
        <f>SUM(B572:B573)</f>
        <v>210000</v>
      </c>
      <c r="C574" s="66"/>
      <c r="D574" s="66">
        <f>D572+D573</f>
        <v>110000</v>
      </c>
      <c r="E574" s="66">
        <f t="shared" si="16"/>
        <v>100000</v>
      </c>
    </row>
    <row r="575" spans="1:5" x14ac:dyDescent="0.3">
      <c r="A575" s="67" t="s">
        <v>65</v>
      </c>
      <c r="B575" s="71"/>
      <c r="C575" s="73"/>
      <c r="D575" s="73"/>
      <c r="E575" s="76">
        <f t="shared" si="16"/>
        <v>0</v>
      </c>
    </row>
    <row r="576" spans="1:5" x14ac:dyDescent="0.3">
      <c r="A576" s="70" t="s">
        <v>66</v>
      </c>
      <c r="B576" s="71">
        <f>[5]AGRICULTURE!$C$20</f>
        <v>0</v>
      </c>
      <c r="C576" s="73"/>
      <c r="D576" s="73"/>
      <c r="E576" s="69">
        <f t="shared" si="16"/>
        <v>0</v>
      </c>
    </row>
    <row r="577" spans="1:5" x14ac:dyDescent="0.3">
      <c r="A577" s="70" t="s">
        <v>67</v>
      </c>
      <c r="B577" s="71">
        <f>[5]AGRICULTURE!$C$21</f>
        <v>0</v>
      </c>
      <c r="C577" s="73"/>
      <c r="D577" s="73"/>
      <c r="E577" s="69">
        <f t="shared" si="16"/>
        <v>0</v>
      </c>
    </row>
    <row r="578" spans="1:5" x14ac:dyDescent="0.3">
      <c r="A578" s="70" t="s">
        <v>68</v>
      </c>
      <c r="B578" s="71">
        <f>[5]AGRICULTURE!$C$22</f>
        <v>2000000</v>
      </c>
      <c r="C578" s="73"/>
      <c r="D578" s="74">
        <v>1000000</v>
      </c>
      <c r="E578" s="72">
        <f t="shared" si="16"/>
        <v>1000000</v>
      </c>
    </row>
    <row r="579" spans="1:5" x14ac:dyDescent="0.3">
      <c r="A579" s="65" t="s">
        <v>138</v>
      </c>
      <c r="B579" s="66">
        <f>SUM(B576:B578)</f>
        <v>2000000</v>
      </c>
      <c r="C579" s="66"/>
      <c r="D579" s="66">
        <f>D578</f>
        <v>1000000</v>
      </c>
      <c r="E579" s="66">
        <f t="shared" si="16"/>
        <v>1000000</v>
      </c>
    </row>
    <row r="580" spans="1:5" x14ac:dyDescent="0.3">
      <c r="A580" s="67" t="s">
        <v>72</v>
      </c>
      <c r="B580" s="71"/>
      <c r="C580" s="73"/>
      <c r="D580" s="73"/>
      <c r="E580" s="76">
        <f t="shared" si="16"/>
        <v>0</v>
      </c>
    </row>
    <row r="581" spans="1:5" x14ac:dyDescent="0.3">
      <c r="A581" s="70" t="s">
        <v>74</v>
      </c>
      <c r="B581" s="71">
        <f>[5]AGRICULTURE!$C$26</f>
        <v>0</v>
      </c>
      <c r="C581" s="73"/>
      <c r="D581" s="73"/>
      <c r="E581" s="69">
        <f t="shared" si="16"/>
        <v>0</v>
      </c>
    </row>
    <row r="582" spans="1:5" x14ac:dyDescent="0.3">
      <c r="A582" s="65" t="s">
        <v>138</v>
      </c>
      <c r="B582" s="66">
        <f>SUM(B581)</f>
        <v>0</v>
      </c>
      <c r="C582" s="66"/>
      <c r="D582" s="66"/>
      <c r="E582" s="66">
        <f t="shared" si="16"/>
        <v>0</v>
      </c>
    </row>
    <row r="583" spans="1:5" x14ac:dyDescent="0.3">
      <c r="A583" s="67" t="s">
        <v>80</v>
      </c>
      <c r="B583" s="71"/>
      <c r="C583" s="73"/>
      <c r="D583" s="73"/>
      <c r="E583" s="76">
        <f t="shared" si="16"/>
        <v>0</v>
      </c>
    </row>
    <row r="584" spans="1:5" x14ac:dyDescent="0.3">
      <c r="A584" s="70" t="s">
        <v>81</v>
      </c>
      <c r="B584" s="71">
        <f>[5]AGRICULTURE!$C$35</f>
        <v>240000</v>
      </c>
      <c r="C584" s="78"/>
      <c r="D584" s="74">
        <v>140000</v>
      </c>
      <c r="E584" s="72">
        <f t="shared" si="16"/>
        <v>100000</v>
      </c>
    </row>
    <row r="585" spans="1:5" x14ac:dyDescent="0.3">
      <c r="A585" s="65" t="s">
        <v>138</v>
      </c>
      <c r="B585" s="66">
        <f>SUM(B584)</f>
        <v>240000</v>
      </c>
      <c r="C585" s="66">
        <f>SUM(C584)</f>
        <v>0</v>
      </c>
      <c r="D585" s="66">
        <f>SUM(D584)</f>
        <v>140000</v>
      </c>
      <c r="E585" s="66">
        <f>SUM(E584)</f>
        <v>100000</v>
      </c>
    </row>
    <row r="586" spans="1:5" x14ac:dyDescent="0.3">
      <c r="A586" s="67" t="s">
        <v>85</v>
      </c>
      <c r="B586" s="71"/>
      <c r="C586" s="73"/>
      <c r="D586" s="73"/>
      <c r="E586" s="76">
        <f t="shared" si="16"/>
        <v>0</v>
      </c>
    </row>
    <row r="587" spans="1:5" x14ac:dyDescent="0.3">
      <c r="A587" s="70" t="s">
        <v>88</v>
      </c>
      <c r="B587" s="71">
        <f>[5]AGRICULTURE!$C$43</f>
        <v>0</v>
      </c>
      <c r="C587" s="73"/>
      <c r="D587" s="71"/>
      <c r="E587" s="69">
        <f t="shared" si="16"/>
        <v>0</v>
      </c>
    </row>
    <row r="588" spans="1:5" x14ac:dyDescent="0.3">
      <c r="A588" s="65" t="s">
        <v>138</v>
      </c>
      <c r="B588" s="66">
        <f>SUM(B587)</f>
        <v>0</v>
      </c>
      <c r="C588" s="66"/>
      <c r="D588" s="66"/>
      <c r="E588" s="66">
        <f t="shared" si="16"/>
        <v>0</v>
      </c>
    </row>
    <row r="589" spans="1:5" x14ac:dyDescent="0.3">
      <c r="A589" s="67" t="s">
        <v>89</v>
      </c>
      <c r="B589" s="71"/>
      <c r="C589" s="73"/>
      <c r="D589" s="73"/>
      <c r="E589" s="76">
        <f t="shared" si="16"/>
        <v>0</v>
      </c>
    </row>
    <row r="590" spans="1:5" x14ac:dyDescent="0.3">
      <c r="A590" s="101" t="s">
        <v>185</v>
      </c>
      <c r="B590" s="79">
        <f>[5]AGRICULTURE!$C$47</f>
        <v>1000000</v>
      </c>
      <c r="C590" s="79"/>
      <c r="D590" s="79"/>
      <c r="E590" s="72">
        <f t="shared" si="16"/>
        <v>1000000</v>
      </c>
    </row>
    <row r="591" spans="1:5" x14ac:dyDescent="0.3">
      <c r="A591" s="65" t="s">
        <v>138</v>
      </c>
      <c r="B591" s="66">
        <f>SUM(B590)</f>
        <v>1000000</v>
      </c>
      <c r="C591" s="66"/>
      <c r="D591" s="66"/>
      <c r="E591" s="66">
        <f t="shared" si="16"/>
        <v>1000000</v>
      </c>
    </row>
    <row r="592" spans="1:5" x14ac:dyDescent="0.3">
      <c r="A592" s="67" t="s">
        <v>186</v>
      </c>
      <c r="B592" s="71"/>
      <c r="C592" s="73"/>
      <c r="D592" s="73"/>
      <c r="E592" s="76">
        <f t="shared" si="16"/>
        <v>0</v>
      </c>
    </row>
    <row r="593" spans="1:5" x14ac:dyDescent="0.3">
      <c r="A593" s="101" t="s">
        <v>97</v>
      </c>
      <c r="B593" s="79">
        <f>[5]AGRICULTURE!$C$56</f>
        <v>800000</v>
      </c>
      <c r="C593" s="79"/>
      <c r="D593" s="76"/>
      <c r="E593" s="72">
        <f t="shared" si="16"/>
        <v>800000</v>
      </c>
    </row>
    <row r="594" spans="1:5" x14ac:dyDescent="0.3">
      <c r="A594" s="65" t="s">
        <v>138</v>
      </c>
      <c r="B594" s="66">
        <f>SUM(B593)</f>
        <v>800000</v>
      </c>
      <c r="C594" s="66"/>
      <c r="D594" s="66"/>
      <c r="E594" s="66">
        <f t="shared" si="16"/>
        <v>800000</v>
      </c>
    </row>
    <row r="595" spans="1:5" x14ac:dyDescent="0.3">
      <c r="A595" s="70"/>
      <c r="B595" s="71"/>
      <c r="C595" s="73"/>
      <c r="D595" s="73"/>
      <c r="E595" s="76">
        <f t="shared" si="16"/>
        <v>0</v>
      </c>
    </row>
    <row r="596" spans="1:5" x14ac:dyDescent="0.3">
      <c r="A596" s="65" t="s">
        <v>253</v>
      </c>
      <c r="B596" s="66">
        <f>B566</f>
        <v>4270000</v>
      </c>
      <c r="C596" s="66">
        <f>C566</f>
        <v>0</v>
      </c>
      <c r="D596" s="66">
        <f>D566</f>
        <v>1270000</v>
      </c>
      <c r="E596" s="66">
        <f>E566</f>
        <v>3000000</v>
      </c>
    </row>
    <row r="597" spans="1:5" x14ac:dyDescent="0.3">
      <c r="A597" s="85"/>
      <c r="B597" s="71"/>
      <c r="C597" s="73"/>
      <c r="D597" s="73"/>
      <c r="E597" s="76">
        <f t="shared" si="16"/>
        <v>0</v>
      </c>
    </row>
    <row r="598" spans="1:5" x14ac:dyDescent="0.3">
      <c r="A598" s="65" t="s">
        <v>203</v>
      </c>
      <c r="B598" s="66">
        <f>B596</f>
        <v>4270000</v>
      </c>
      <c r="C598" s="66">
        <f>C596</f>
        <v>0</v>
      </c>
      <c r="D598" s="66">
        <f>D596</f>
        <v>1270000</v>
      </c>
      <c r="E598" s="66">
        <f>E596</f>
        <v>3000000</v>
      </c>
    </row>
    <row r="599" spans="1:5" x14ac:dyDescent="0.3">
      <c r="A599" s="67" t="s">
        <v>140</v>
      </c>
      <c r="B599" s="71"/>
      <c r="C599" s="73"/>
      <c r="D599" s="73"/>
      <c r="E599" s="76">
        <f t="shared" si="16"/>
        <v>0</v>
      </c>
    </row>
    <row r="600" spans="1:5" x14ac:dyDescent="0.3">
      <c r="A600" s="22" t="s">
        <v>254</v>
      </c>
      <c r="B600" s="79"/>
      <c r="C600" s="72"/>
      <c r="D600" s="72"/>
      <c r="E600" s="76">
        <f>B600+C600-D600</f>
        <v>0</v>
      </c>
    </row>
    <row r="601" spans="1:5" ht="37.5" x14ac:dyDescent="0.3">
      <c r="A601" s="101" t="s">
        <v>255</v>
      </c>
      <c r="B601" s="79">
        <f>[5]AGRICULTURE!$C$75</f>
        <v>151515152</v>
      </c>
      <c r="C601" s="72"/>
      <c r="D601" s="72"/>
      <c r="E601" s="14">
        <f>B601+C601-D601</f>
        <v>151515152</v>
      </c>
    </row>
    <row r="602" spans="1:5" ht="37.5" x14ac:dyDescent="0.3">
      <c r="A602" s="46" t="s">
        <v>256</v>
      </c>
      <c r="B602" s="102">
        <v>5500000</v>
      </c>
      <c r="C602" s="72"/>
      <c r="D602" s="72"/>
      <c r="E602" s="14">
        <f>B602+C602-D602</f>
        <v>5500000</v>
      </c>
    </row>
    <row r="603" spans="1:5" ht="37.5" x14ac:dyDescent="0.3">
      <c r="A603" s="46" t="s">
        <v>257</v>
      </c>
      <c r="B603" s="102">
        <v>4701951</v>
      </c>
      <c r="C603" s="72"/>
      <c r="D603" s="72"/>
      <c r="E603" s="14">
        <f>B603+C603-D603</f>
        <v>4701951</v>
      </c>
    </row>
    <row r="604" spans="1:5" ht="37.5" x14ac:dyDescent="0.3">
      <c r="A604" s="46" t="s">
        <v>258</v>
      </c>
      <c r="B604" s="102">
        <f>[5]AGRICULTURE!$C$78</f>
        <v>10000000</v>
      </c>
      <c r="C604" s="72">
        <v>918919</v>
      </c>
      <c r="D604" s="72"/>
      <c r="E604" s="14">
        <f>B604+C604-D604</f>
        <v>10918919</v>
      </c>
    </row>
    <row r="605" spans="1:5" x14ac:dyDescent="0.3">
      <c r="A605" s="15" t="s">
        <v>138</v>
      </c>
      <c r="B605" s="66">
        <f>SUM(B601:B604)</f>
        <v>171717103</v>
      </c>
      <c r="C605" s="66">
        <f>SUM(C601:C604)</f>
        <v>918919</v>
      </c>
      <c r="D605" s="66">
        <f>SUM(D601:D604)</f>
        <v>0</v>
      </c>
      <c r="E605" s="7">
        <f>SUM(E601:E604)</f>
        <v>172636022</v>
      </c>
    </row>
    <row r="606" spans="1:5" x14ac:dyDescent="0.3">
      <c r="A606" s="67" t="s">
        <v>259</v>
      </c>
      <c r="B606" s="71"/>
      <c r="C606" s="73"/>
      <c r="D606" s="73"/>
      <c r="E606" s="76">
        <f t="shared" si="16"/>
        <v>0</v>
      </c>
    </row>
    <row r="607" spans="1:5" ht="37.5" x14ac:dyDescent="0.3">
      <c r="A607" s="46" t="s">
        <v>260</v>
      </c>
      <c r="B607" s="103">
        <v>10000000</v>
      </c>
      <c r="C607" s="74"/>
      <c r="D607" s="74"/>
      <c r="E607" s="72">
        <f t="shared" si="16"/>
        <v>10000000</v>
      </c>
    </row>
    <row r="608" spans="1:5" ht="37.5" x14ac:dyDescent="0.3">
      <c r="A608" s="46" t="s">
        <v>261</v>
      </c>
      <c r="B608" s="103">
        <v>4000000</v>
      </c>
      <c r="C608" s="74"/>
      <c r="D608" s="74"/>
      <c r="E608" s="72">
        <f t="shared" si="16"/>
        <v>4000000</v>
      </c>
    </row>
    <row r="609" spans="1:5" ht="37.5" x14ac:dyDescent="0.3">
      <c r="A609" s="46" t="s">
        <v>262</v>
      </c>
      <c r="B609" s="103">
        <v>4000000</v>
      </c>
      <c r="C609" s="74">
        <v>400000</v>
      </c>
      <c r="D609" s="74"/>
      <c r="E609" s="72">
        <f t="shared" si="16"/>
        <v>4400000</v>
      </c>
    </row>
    <row r="610" spans="1:5" ht="37.5" x14ac:dyDescent="0.3">
      <c r="A610" s="46" t="s">
        <v>263</v>
      </c>
      <c r="B610" s="103">
        <v>10000000</v>
      </c>
      <c r="C610" s="78"/>
      <c r="D610" s="74"/>
      <c r="E610" s="72">
        <f t="shared" si="16"/>
        <v>10000000</v>
      </c>
    </row>
    <row r="611" spans="1:5" ht="37.5" x14ac:dyDescent="0.3">
      <c r="A611" s="46" t="s">
        <v>264</v>
      </c>
      <c r="B611" s="103">
        <v>3000000</v>
      </c>
      <c r="C611" s="78"/>
      <c r="D611" s="74"/>
      <c r="E611" s="72">
        <f t="shared" si="16"/>
        <v>3000000</v>
      </c>
    </row>
    <row r="612" spans="1:5" x14ac:dyDescent="0.3">
      <c r="A612" s="46" t="s">
        <v>265</v>
      </c>
      <c r="B612" s="103">
        <f>1500000-300000</f>
        <v>1200000</v>
      </c>
      <c r="C612" s="71"/>
      <c r="D612" s="74">
        <v>1200000</v>
      </c>
      <c r="E612" s="72">
        <f t="shared" si="16"/>
        <v>0</v>
      </c>
    </row>
    <row r="613" spans="1:5" x14ac:dyDescent="0.3">
      <c r="A613" s="65" t="s">
        <v>266</v>
      </c>
      <c r="B613" s="7">
        <f>SUM(B607:B612)</f>
        <v>32200000</v>
      </c>
      <c r="C613" s="7">
        <f>SUM(C607:C612)</f>
        <v>400000</v>
      </c>
      <c r="D613" s="7">
        <f>SUM(D607:D612)</f>
        <v>1200000</v>
      </c>
      <c r="E613" s="66">
        <f t="shared" si="16"/>
        <v>31400000</v>
      </c>
    </row>
    <row r="614" spans="1:5" x14ac:dyDescent="0.3">
      <c r="A614" s="67" t="s">
        <v>267</v>
      </c>
      <c r="B614" s="71"/>
      <c r="C614" s="73"/>
      <c r="D614" s="73"/>
      <c r="E614" s="76">
        <f t="shared" si="16"/>
        <v>0</v>
      </c>
    </row>
    <row r="615" spans="1:5" ht="37.5" x14ac:dyDescent="0.3">
      <c r="A615" s="46" t="s">
        <v>268</v>
      </c>
      <c r="B615" s="71">
        <f>[5]AGRICULTURE!$C$110</f>
        <v>11256000</v>
      </c>
      <c r="C615" s="71"/>
      <c r="D615" s="71">
        <v>11256000</v>
      </c>
      <c r="E615" s="69">
        <f t="shared" si="16"/>
        <v>0</v>
      </c>
    </row>
    <row r="616" spans="1:5" x14ac:dyDescent="0.3">
      <c r="A616" s="65" t="s">
        <v>266</v>
      </c>
      <c r="B616" s="66">
        <f>[5]AGRICULTURE!$C$110</f>
        <v>11256000</v>
      </c>
      <c r="C616" s="66"/>
      <c r="D616" s="66">
        <f>D615</f>
        <v>11256000</v>
      </c>
      <c r="E616" s="66">
        <f t="shared" si="16"/>
        <v>0</v>
      </c>
    </row>
    <row r="617" spans="1:5" x14ac:dyDescent="0.3">
      <c r="A617" s="67"/>
      <c r="B617" s="71"/>
      <c r="C617" s="73"/>
      <c r="D617" s="73"/>
      <c r="E617" s="76">
        <f t="shared" si="16"/>
        <v>0</v>
      </c>
    </row>
    <row r="618" spans="1:5" x14ac:dyDescent="0.3">
      <c r="A618" s="65" t="s">
        <v>143</v>
      </c>
      <c r="B618" s="66">
        <f>B605+B613+B616</f>
        <v>215173103</v>
      </c>
      <c r="C618" s="66">
        <f>C605+C613+C616</f>
        <v>1318919</v>
      </c>
      <c r="D618" s="66">
        <f>D605+D613+D616</f>
        <v>12456000</v>
      </c>
      <c r="E618" s="66">
        <f>E605+E613+E616</f>
        <v>204036022</v>
      </c>
    </row>
    <row r="619" spans="1:5" x14ac:dyDescent="0.3">
      <c r="A619" s="85"/>
      <c r="B619" s="71"/>
      <c r="C619" s="73"/>
      <c r="D619" s="73"/>
      <c r="E619" s="76">
        <f t="shared" si="16"/>
        <v>0</v>
      </c>
    </row>
    <row r="620" spans="1:5" x14ac:dyDescent="0.3">
      <c r="A620" s="65" t="s">
        <v>251</v>
      </c>
      <c r="B620" s="66">
        <f>B598+B618</f>
        <v>219443103</v>
      </c>
      <c r="C620" s="66">
        <f>C598+C618</f>
        <v>1318919</v>
      </c>
      <c r="D620" s="66">
        <f>D598+D618</f>
        <v>13726000</v>
      </c>
      <c r="E620" s="66">
        <f>E598+E618</f>
        <v>207036022</v>
      </c>
    </row>
    <row r="621" spans="1:5" x14ac:dyDescent="0.3">
      <c r="A621" s="99"/>
      <c r="B621" s="96"/>
      <c r="C621" s="97"/>
      <c r="D621" s="97"/>
      <c r="E621" s="76">
        <f t="shared" si="16"/>
        <v>0</v>
      </c>
    </row>
    <row r="622" spans="1:5" x14ac:dyDescent="0.3">
      <c r="A622" s="100" t="s">
        <v>269</v>
      </c>
      <c r="B622" s="100"/>
      <c r="C622" s="100"/>
      <c r="D622" s="100"/>
      <c r="E622" s="76">
        <f t="shared" si="16"/>
        <v>0</v>
      </c>
    </row>
    <row r="623" spans="1:5" x14ac:dyDescent="0.3">
      <c r="A623" s="65" t="s">
        <v>57</v>
      </c>
      <c r="B623" s="66">
        <f>B627+B631+B634+B637+B640+B643</f>
        <v>3960000</v>
      </c>
      <c r="C623" s="66">
        <f>C627+C631+C634+C637+C640+C643</f>
        <v>0</v>
      </c>
      <c r="D623" s="66">
        <f>D627+D631+D634+D637+D640+D643</f>
        <v>1260000</v>
      </c>
      <c r="E623" s="66">
        <f>E627+E631+E634+E637+E640+E643</f>
        <v>2700000</v>
      </c>
    </row>
    <row r="624" spans="1:5" x14ac:dyDescent="0.3">
      <c r="A624" s="67" t="s">
        <v>58</v>
      </c>
      <c r="B624" s="71"/>
      <c r="C624" s="73"/>
      <c r="D624" s="73"/>
      <c r="E624" s="76">
        <f t="shared" si="16"/>
        <v>0</v>
      </c>
    </row>
    <row r="625" spans="1:5" x14ac:dyDescent="0.3">
      <c r="A625" s="70" t="s">
        <v>59</v>
      </c>
      <c r="B625" s="71"/>
      <c r="C625" s="73"/>
      <c r="D625" s="73"/>
      <c r="E625" s="76">
        <f t="shared" si="16"/>
        <v>0</v>
      </c>
    </row>
    <row r="626" spans="1:5" x14ac:dyDescent="0.3">
      <c r="A626" s="70" t="s">
        <v>60</v>
      </c>
      <c r="B626" s="71">
        <f>[5]AGRICULTURE!$D$13</f>
        <v>20000</v>
      </c>
      <c r="C626" s="73"/>
      <c r="D626" s="73">
        <v>20000</v>
      </c>
      <c r="E626" s="69">
        <f t="shared" si="16"/>
        <v>0</v>
      </c>
    </row>
    <row r="627" spans="1:5" x14ac:dyDescent="0.3">
      <c r="A627" s="65" t="s">
        <v>138</v>
      </c>
      <c r="B627" s="66">
        <f>SUM(B626)</f>
        <v>20000</v>
      </c>
      <c r="C627" s="66"/>
      <c r="D627" s="66">
        <f>D626</f>
        <v>20000</v>
      </c>
      <c r="E627" s="66">
        <f t="shared" si="16"/>
        <v>0</v>
      </c>
    </row>
    <row r="628" spans="1:5" x14ac:dyDescent="0.3">
      <c r="A628" s="67" t="s">
        <v>62</v>
      </c>
      <c r="B628" s="71"/>
      <c r="C628" s="73"/>
      <c r="D628" s="73"/>
      <c r="E628" s="76">
        <f t="shared" si="16"/>
        <v>0</v>
      </c>
    </row>
    <row r="629" spans="1:5" x14ac:dyDescent="0.3">
      <c r="A629" s="70" t="s">
        <v>63</v>
      </c>
      <c r="B629" s="71">
        <f>[5]AGRICULTURE!$D$16</f>
        <v>200000</v>
      </c>
      <c r="C629" s="71"/>
      <c r="D629" s="71">
        <v>100000</v>
      </c>
      <c r="E629" s="72">
        <f t="shared" si="16"/>
        <v>100000</v>
      </c>
    </row>
    <row r="630" spans="1:5" x14ac:dyDescent="0.3">
      <c r="A630" s="70" t="s">
        <v>64</v>
      </c>
      <c r="B630" s="71"/>
      <c r="C630" s="71"/>
      <c r="D630" s="71"/>
      <c r="E630" s="69">
        <f t="shared" si="16"/>
        <v>0</v>
      </c>
    </row>
    <row r="631" spans="1:5" x14ac:dyDescent="0.3">
      <c r="A631" s="65" t="s">
        <v>138</v>
      </c>
      <c r="B631" s="66">
        <f>SUM(B629:B630)</f>
        <v>200000</v>
      </c>
      <c r="C631" s="66"/>
      <c r="D631" s="66">
        <f>D629</f>
        <v>100000</v>
      </c>
      <c r="E631" s="66">
        <f t="shared" ref="E631:E661" si="17">B631+C631-D631</f>
        <v>100000</v>
      </c>
    </row>
    <row r="632" spans="1:5" x14ac:dyDescent="0.3">
      <c r="A632" s="67" t="s">
        <v>65</v>
      </c>
      <c r="B632" s="71"/>
      <c r="C632" s="73"/>
      <c r="D632" s="73"/>
      <c r="E632" s="76">
        <f t="shared" si="17"/>
        <v>0</v>
      </c>
    </row>
    <row r="633" spans="1:5" x14ac:dyDescent="0.3">
      <c r="A633" s="70" t="s">
        <v>68</v>
      </c>
      <c r="B633" s="71">
        <f>[5]AGRICULTURE!$D$22</f>
        <v>2000000</v>
      </c>
      <c r="C633" s="73"/>
      <c r="D633" s="71">
        <v>1000000</v>
      </c>
      <c r="E633" s="72">
        <f t="shared" si="17"/>
        <v>1000000</v>
      </c>
    </row>
    <row r="634" spans="1:5" x14ac:dyDescent="0.3">
      <c r="A634" s="65" t="s">
        <v>138</v>
      </c>
      <c r="B634" s="66">
        <f>SUM(B633)</f>
        <v>2000000</v>
      </c>
      <c r="C634" s="66"/>
      <c r="D634" s="66">
        <f>D633</f>
        <v>1000000</v>
      </c>
      <c r="E634" s="66">
        <f t="shared" si="17"/>
        <v>1000000</v>
      </c>
    </row>
    <row r="635" spans="1:5" x14ac:dyDescent="0.3">
      <c r="A635" s="67" t="s">
        <v>80</v>
      </c>
      <c r="B635" s="71"/>
      <c r="C635" s="73"/>
      <c r="D635" s="73"/>
      <c r="E635" s="76">
        <f t="shared" si="17"/>
        <v>0</v>
      </c>
    </row>
    <row r="636" spans="1:5" x14ac:dyDescent="0.3">
      <c r="A636" s="70" t="s">
        <v>81</v>
      </c>
      <c r="B636" s="71">
        <f>[5]AGRICULTURE!$D$35</f>
        <v>240000</v>
      </c>
      <c r="C636" s="73"/>
      <c r="D636" s="71">
        <v>140000</v>
      </c>
      <c r="E636" s="72">
        <f t="shared" si="17"/>
        <v>100000</v>
      </c>
    </row>
    <row r="637" spans="1:5" x14ac:dyDescent="0.3">
      <c r="A637" s="65" t="s">
        <v>138</v>
      </c>
      <c r="B637" s="66">
        <f>SUM(B636)</f>
        <v>240000</v>
      </c>
      <c r="C637" s="66">
        <f>SUM(C636)</f>
        <v>0</v>
      </c>
      <c r="D637" s="66">
        <f>SUM(D636)</f>
        <v>140000</v>
      </c>
      <c r="E637" s="66">
        <f>SUM(E636)</f>
        <v>100000</v>
      </c>
    </row>
    <row r="638" spans="1:5" x14ac:dyDescent="0.3">
      <c r="A638" s="67" t="s">
        <v>89</v>
      </c>
      <c r="B638" s="71"/>
      <c r="C638" s="73"/>
      <c r="D638" s="73"/>
      <c r="E638" s="76">
        <f t="shared" si="17"/>
        <v>0</v>
      </c>
    </row>
    <row r="639" spans="1:5" x14ac:dyDescent="0.3">
      <c r="A639" s="70" t="s">
        <v>185</v>
      </c>
      <c r="B639" s="71">
        <f>[5]AGRICULTURE!$D$47</f>
        <v>700000</v>
      </c>
      <c r="C639" s="74"/>
      <c r="D639" s="71"/>
      <c r="E639" s="72">
        <f t="shared" si="17"/>
        <v>700000</v>
      </c>
    </row>
    <row r="640" spans="1:5" x14ac:dyDescent="0.3">
      <c r="A640" s="65" t="s">
        <v>138</v>
      </c>
      <c r="B640" s="66">
        <f>SUM(B639)</f>
        <v>700000</v>
      </c>
      <c r="C640" s="66"/>
      <c r="D640" s="66"/>
      <c r="E640" s="66">
        <f t="shared" si="17"/>
        <v>700000</v>
      </c>
    </row>
    <row r="641" spans="1:5" x14ac:dyDescent="0.3">
      <c r="A641" s="67" t="s">
        <v>186</v>
      </c>
      <c r="B641" s="71"/>
      <c r="C641" s="73"/>
      <c r="D641" s="73"/>
      <c r="E641" s="76">
        <f t="shared" si="17"/>
        <v>0</v>
      </c>
    </row>
    <row r="642" spans="1:5" x14ac:dyDescent="0.3">
      <c r="A642" s="70" t="s">
        <v>97</v>
      </c>
      <c r="B642" s="71">
        <f>[5]AGRICULTURE!$D$56</f>
        <v>800000</v>
      </c>
      <c r="C642" s="71"/>
      <c r="D642" s="74"/>
      <c r="E642" s="72">
        <f t="shared" si="17"/>
        <v>800000</v>
      </c>
    </row>
    <row r="643" spans="1:5" x14ac:dyDescent="0.3">
      <c r="A643" s="65" t="s">
        <v>138</v>
      </c>
      <c r="B643" s="66">
        <f>SUM(B642)</f>
        <v>800000</v>
      </c>
      <c r="C643" s="66"/>
      <c r="D643" s="66"/>
      <c r="E643" s="66">
        <f t="shared" si="17"/>
        <v>800000</v>
      </c>
    </row>
    <row r="644" spans="1:5" x14ac:dyDescent="0.3">
      <c r="A644" s="70"/>
      <c r="B644" s="71"/>
      <c r="C644" s="73"/>
      <c r="D644" s="73"/>
      <c r="E644" s="76">
        <f t="shared" si="17"/>
        <v>0</v>
      </c>
    </row>
    <row r="645" spans="1:5" x14ac:dyDescent="0.3">
      <c r="A645" s="65" t="s">
        <v>253</v>
      </c>
      <c r="B645" s="66">
        <f>B623</f>
        <v>3960000</v>
      </c>
      <c r="C645" s="66">
        <f>C623</f>
        <v>0</v>
      </c>
      <c r="D645" s="66">
        <f>D623</f>
        <v>1260000</v>
      </c>
      <c r="E645" s="66">
        <f>E623</f>
        <v>2700000</v>
      </c>
    </row>
    <row r="646" spans="1:5" x14ac:dyDescent="0.3">
      <c r="A646" s="85"/>
      <c r="B646" s="71"/>
      <c r="C646" s="73"/>
      <c r="D646" s="73"/>
      <c r="E646" s="76">
        <f t="shared" si="17"/>
        <v>0</v>
      </c>
    </row>
    <row r="647" spans="1:5" x14ac:dyDescent="0.3">
      <c r="A647" s="65" t="s">
        <v>203</v>
      </c>
      <c r="B647" s="66">
        <f>B645</f>
        <v>3960000</v>
      </c>
      <c r="C647" s="66">
        <f>C645</f>
        <v>0</v>
      </c>
      <c r="D647" s="66">
        <f>D645</f>
        <v>1260000</v>
      </c>
      <c r="E647" s="66">
        <f>E645</f>
        <v>2700000</v>
      </c>
    </row>
    <row r="648" spans="1:5" x14ac:dyDescent="0.3">
      <c r="A648" s="67" t="s">
        <v>140</v>
      </c>
      <c r="B648" s="71"/>
      <c r="C648" s="73"/>
      <c r="D648" s="73"/>
      <c r="E648" s="76">
        <f t="shared" si="17"/>
        <v>0</v>
      </c>
    </row>
    <row r="649" spans="1:5" x14ac:dyDescent="0.3">
      <c r="A649" s="67" t="s">
        <v>270</v>
      </c>
      <c r="B649" s="71"/>
      <c r="C649" s="73"/>
      <c r="D649" s="73"/>
      <c r="E649" s="76">
        <f t="shared" si="17"/>
        <v>0</v>
      </c>
    </row>
    <row r="650" spans="1:5" x14ac:dyDescent="0.3">
      <c r="A650" s="46" t="s">
        <v>271</v>
      </c>
      <c r="B650" s="71">
        <f>[5]AGRICULTURE!$D$88</f>
        <v>1200000</v>
      </c>
      <c r="C650" s="73"/>
      <c r="D650" s="74">
        <v>1200000</v>
      </c>
      <c r="E650" s="72">
        <f t="shared" si="17"/>
        <v>0</v>
      </c>
    </row>
    <row r="651" spans="1:5" ht="37.5" x14ac:dyDescent="0.3">
      <c r="A651" s="46" t="s">
        <v>272</v>
      </c>
      <c r="B651" s="102">
        <v>7000000</v>
      </c>
      <c r="C651" s="73"/>
      <c r="D651" s="74"/>
      <c r="E651" s="72">
        <f t="shared" si="17"/>
        <v>7000000</v>
      </c>
    </row>
    <row r="652" spans="1:5" ht="37.5" x14ac:dyDescent="0.3">
      <c r="A652" s="101" t="s">
        <v>273</v>
      </c>
      <c r="B652" s="104">
        <v>7000000</v>
      </c>
      <c r="C652" s="72"/>
      <c r="D652" s="72"/>
      <c r="E652" s="72">
        <f t="shared" si="17"/>
        <v>7000000</v>
      </c>
    </row>
    <row r="653" spans="1:5" ht="37.5" x14ac:dyDescent="0.3">
      <c r="A653" s="46" t="s">
        <v>274</v>
      </c>
      <c r="B653" s="102">
        <v>3430000</v>
      </c>
      <c r="C653" s="74">
        <v>3570000</v>
      </c>
      <c r="D653" s="74"/>
      <c r="E653" s="72">
        <f t="shared" si="17"/>
        <v>7000000</v>
      </c>
    </row>
    <row r="654" spans="1:5" ht="37.5" x14ac:dyDescent="0.3">
      <c r="A654" s="46" t="s">
        <v>275</v>
      </c>
      <c r="B654" s="102">
        <v>2000000</v>
      </c>
      <c r="C654" s="74"/>
      <c r="D654" s="74">
        <v>2000000</v>
      </c>
      <c r="E654" s="72">
        <f t="shared" si="17"/>
        <v>0</v>
      </c>
    </row>
    <row r="655" spans="1:5" x14ac:dyDescent="0.3">
      <c r="A655" s="65" t="s">
        <v>266</v>
      </c>
      <c r="B655" s="66">
        <f>B650+B651+B652+B653+B654</f>
        <v>20630000</v>
      </c>
      <c r="C655" s="66">
        <f>C650+C651+C652+C653+C654</f>
        <v>3570000</v>
      </c>
      <c r="D655" s="66">
        <f>D650+D651+D652+D653+D654</f>
        <v>3200000</v>
      </c>
      <c r="E655" s="66">
        <f t="shared" si="17"/>
        <v>21000000</v>
      </c>
    </row>
    <row r="656" spans="1:5" x14ac:dyDescent="0.3">
      <c r="A656" s="80"/>
      <c r="B656" s="76"/>
      <c r="C656" s="76"/>
      <c r="D656" s="76"/>
      <c r="E656" s="76">
        <f t="shared" si="17"/>
        <v>0</v>
      </c>
    </row>
    <row r="657" spans="1:5" x14ac:dyDescent="0.3">
      <c r="A657" s="65" t="s">
        <v>143</v>
      </c>
      <c r="B657" s="66">
        <f>B655</f>
        <v>20630000</v>
      </c>
      <c r="C657" s="66">
        <f>C655</f>
        <v>3570000</v>
      </c>
      <c r="D657" s="66">
        <f>D655</f>
        <v>3200000</v>
      </c>
      <c r="E657" s="66">
        <f>E655</f>
        <v>21000000</v>
      </c>
    </row>
    <row r="658" spans="1:5" x14ac:dyDescent="0.3">
      <c r="A658" s="85"/>
      <c r="B658" s="71"/>
      <c r="C658" s="73"/>
      <c r="D658" s="73"/>
      <c r="E658" s="76">
        <f t="shared" si="17"/>
        <v>0</v>
      </c>
    </row>
    <row r="659" spans="1:5" x14ac:dyDescent="0.3">
      <c r="A659" s="65" t="s">
        <v>251</v>
      </c>
      <c r="B659" s="66">
        <f>B647+B657</f>
        <v>24590000</v>
      </c>
      <c r="C659" s="66">
        <f>C647+C657</f>
        <v>3570000</v>
      </c>
      <c r="D659" s="66">
        <f>D647+D657</f>
        <v>4460000</v>
      </c>
      <c r="E659" s="66">
        <f>E647+E657</f>
        <v>23700000</v>
      </c>
    </row>
    <row r="660" spans="1:5" x14ac:dyDescent="0.3">
      <c r="A660" s="99"/>
      <c r="B660" s="71"/>
      <c r="C660" s="73"/>
      <c r="D660" s="73"/>
      <c r="E660" s="76">
        <f t="shared" si="17"/>
        <v>0</v>
      </c>
    </row>
    <row r="661" spans="1:5" x14ac:dyDescent="0.3">
      <c r="A661" s="100" t="s">
        <v>276</v>
      </c>
      <c r="B661" s="100"/>
      <c r="C661" s="100"/>
      <c r="D661" s="100"/>
      <c r="E661" s="76">
        <f t="shared" si="17"/>
        <v>0</v>
      </c>
    </row>
    <row r="662" spans="1:5" x14ac:dyDescent="0.3">
      <c r="A662" s="65" t="s">
        <v>57</v>
      </c>
      <c r="B662" s="66">
        <f>B666+B670+B673+B676+B679+B682+B685+B689</f>
        <v>4170000</v>
      </c>
      <c r="C662" s="66">
        <f>C666+C670+C673+C676+C679+C682+C685+C689</f>
        <v>0</v>
      </c>
      <c r="D662" s="66">
        <f>D666+D670+D673+D676+D679+D682+D685+D689</f>
        <v>1900000</v>
      </c>
      <c r="E662" s="66">
        <f>E666+E670+E673+E676+E679+E682+E685+E689</f>
        <v>2270000</v>
      </c>
    </row>
    <row r="663" spans="1:5" x14ac:dyDescent="0.3">
      <c r="A663" s="67" t="s">
        <v>58</v>
      </c>
      <c r="B663" s="71"/>
      <c r="C663" s="73"/>
      <c r="D663" s="73"/>
      <c r="E663" s="76">
        <f t="shared" ref="E663:E712" si="18">B663+C663-D663</f>
        <v>0</v>
      </c>
    </row>
    <row r="664" spans="1:5" x14ac:dyDescent="0.3">
      <c r="A664" s="70" t="s">
        <v>59</v>
      </c>
      <c r="B664" s="71"/>
      <c r="C664" s="73"/>
      <c r="D664" s="73"/>
      <c r="E664" s="76">
        <f t="shared" si="18"/>
        <v>0</v>
      </c>
    </row>
    <row r="665" spans="1:5" x14ac:dyDescent="0.3">
      <c r="A665" s="70" t="s">
        <v>60</v>
      </c>
      <c r="B665" s="71">
        <f>[5]AGRICULTURE!$E$13</f>
        <v>30000</v>
      </c>
      <c r="C665" s="73"/>
      <c r="D665" s="73">
        <f>D666</f>
        <v>30000</v>
      </c>
      <c r="E665" s="69">
        <f t="shared" si="18"/>
        <v>0</v>
      </c>
    </row>
    <row r="666" spans="1:5" x14ac:dyDescent="0.3">
      <c r="A666" s="65" t="s">
        <v>138</v>
      </c>
      <c r="B666" s="66">
        <f>SUM(B664:B665)</f>
        <v>30000</v>
      </c>
      <c r="C666" s="66"/>
      <c r="D666" s="66">
        <v>30000</v>
      </c>
      <c r="E666" s="66">
        <f t="shared" si="18"/>
        <v>0</v>
      </c>
    </row>
    <row r="667" spans="1:5" x14ac:dyDescent="0.3">
      <c r="A667" s="67" t="s">
        <v>62</v>
      </c>
      <c r="B667" s="71"/>
      <c r="C667" s="73"/>
      <c r="D667" s="73"/>
      <c r="E667" s="76">
        <f t="shared" si="18"/>
        <v>0</v>
      </c>
    </row>
    <row r="668" spans="1:5" x14ac:dyDescent="0.3">
      <c r="A668" s="70" t="s">
        <v>63</v>
      </c>
      <c r="B668" s="71">
        <f>[5]AGRICULTURE!$E$16</f>
        <v>100000</v>
      </c>
      <c r="C668" s="73"/>
      <c r="D668" s="73">
        <v>50000</v>
      </c>
      <c r="E668" s="72">
        <f t="shared" si="18"/>
        <v>50000</v>
      </c>
    </row>
    <row r="669" spans="1:5" x14ac:dyDescent="0.3">
      <c r="A669" s="70" t="s">
        <v>64</v>
      </c>
      <c r="B669" s="71"/>
      <c r="C669" s="73"/>
      <c r="D669" s="73"/>
      <c r="E669" s="76">
        <f t="shared" si="18"/>
        <v>0</v>
      </c>
    </row>
    <row r="670" spans="1:5" x14ac:dyDescent="0.3">
      <c r="A670" s="65" t="s">
        <v>138</v>
      </c>
      <c r="B670" s="66">
        <f>SUM(B668:B669)</f>
        <v>100000</v>
      </c>
      <c r="C670" s="66"/>
      <c r="D670" s="66">
        <f>D668</f>
        <v>50000</v>
      </c>
      <c r="E670" s="66">
        <f t="shared" si="18"/>
        <v>50000</v>
      </c>
    </row>
    <row r="671" spans="1:5" x14ac:dyDescent="0.3">
      <c r="A671" s="67" t="s">
        <v>65</v>
      </c>
      <c r="B671" s="71"/>
      <c r="C671" s="73"/>
      <c r="D671" s="73"/>
      <c r="E671" s="76">
        <f t="shared" si="18"/>
        <v>0</v>
      </c>
    </row>
    <row r="672" spans="1:5" x14ac:dyDescent="0.3">
      <c r="A672" s="70" t="s">
        <v>68</v>
      </c>
      <c r="B672" s="71">
        <f>[5]AGRICULTURE!$E$22</f>
        <v>2000000</v>
      </c>
      <c r="C672" s="73"/>
      <c r="D672" s="71">
        <v>1000000</v>
      </c>
      <c r="E672" s="72">
        <f t="shared" si="18"/>
        <v>1000000</v>
      </c>
    </row>
    <row r="673" spans="1:5" x14ac:dyDescent="0.3">
      <c r="A673" s="65" t="s">
        <v>138</v>
      </c>
      <c r="B673" s="66">
        <f>SUM(B672)</f>
        <v>2000000</v>
      </c>
      <c r="C673" s="66"/>
      <c r="D673" s="66">
        <f>D672</f>
        <v>1000000</v>
      </c>
      <c r="E673" s="66">
        <f t="shared" si="18"/>
        <v>1000000</v>
      </c>
    </row>
    <row r="674" spans="1:5" x14ac:dyDescent="0.3">
      <c r="A674" s="67" t="s">
        <v>78</v>
      </c>
      <c r="B674" s="71"/>
      <c r="C674" s="73"/>
      <c r="D674" s="73"/>
      <c r="E674" s="76">
        <f t="shared" si="18"/>
        <v>0</v>
      </c>
    </row>
    <row r="675" spans="1:5" x14ac:dyDescent="0.3">
      <c r="A675" s="101" t="s">
        <v>183</v>
      </c>
      <c r="B675" s="79">
        <f>[5]AGRICULTURE!$E$31</f>
        <v>0</v>
      </c>
      <c r="C675" s="79"/>
      <c r="D675" s="72"/>
      <c r="E675" s="76">
        <f t="shared" si="18"/>
        <v>0</v>
      </c>
    </row>
    <row r="676" spans="1:5" x14ac:dyDescent="0.3">
      <c r="A676" s="65"/>
      <c r="B676" s="66">
        <f>SUM(B675)</f>
        <v>0</v>
      </c>
      <c r="C676" s="66"/>
      <c r="D676" s="66"/>
      <c r="E676" s="66">
        <f t="shared" si="18"/>
        <v>0</v>
      </c>
    </row>
    <row r="677" spans="1:5" x14ac:dyDescent="0.3">
      <c r="A677" s="67" t="s">
        <v>80</v>
      </c>
      <c r="B677" s="71"/>
      <c r="C677" s="73"/>
      <c r="D677" s="73"/>
      <c r="E677" s="76">
        <f t="shared" si="18"/>
        <v>0</v>
      </c>
    </row>
    <row r="678" spans="1:5" x14ac:dyDescent="0.3">
      <c r="A678" s="70" t="s">
        <v>81</v>
      </c>
      <c r="B678" s="71">
        <f>[5]AGRICULTURE!$E$35</f>
        <v>240000</v>
      </c>
      <c r="C678" s="78"/>
      <c r="D678" s="74">
        <v>140000</v>
      </c>
      <c r="E678" s="72">
        <f t="shared" si="18"/>
        <v>100000</v>
      </c>
    </row>
    <row r="679" spans="1:5" x14ac:dyDescent="0.3">
      <c r="A679" s="65" t="s">
        <v>138</v>
      </c>
      <c r="B679" s="66">
        <f>SUM(B678)</f>
        <v>240000</v>
      </c>
      <c r="C679" s="66">
        <f>SUM(C678)</f>
        <v>0</v>
      </c>
      <c r="D679" s="66">
        <f>SUM(D678)</f>
        <v>140000</v>
      </c>
      <c r="E679" s="66">
        <f>SUM(E678)</f>
        <v>100000</v>
      </c>
    </row>
    <row r="680" spans="1:5" x14ac:dyDescent="0.3">
      <c r="A680" s="67" t="s">
        <v>277</v>
      </c>
      <c r="B680" s="71"/>
      <c r="C680" s="71"/>
      <c r="D680" s="71"/>
      <c r="E680" s="76">
        <f t="shared" si="18"/>
        <v>0</v>
      </c>
    </row>
    <row r="681" spans="1:5" ht="37.5" x14ac:dyDescent="0.3">
      <c r="A681" s="101" t="s">
        <v>278</v>
      </c>
      <c r="B681" s="79"/>
      <c r="C681" s="79"/>
      <c r="D681" s="79"/>
      <c r="E681" s="69">
        <f t="shared" si="18"/>
        <v>0</v>
      </c>
    </row>
    <row r="682" spans="1:5" x14ac:dyDescent="0.3">
      <c r="A682" s="65" t="s">
        <v>138</v>
      </c>
      <c r="B682" s="66">
        <f>SUM(B681)</f>
        <v>0</v>
      </c>
      <c r="C682" s="66"/>
      <c r="D682" s="66"/>
      <c r="E682" s="66">
        <f t="shared" si="18"/>
        <v>0</v>
      </c>
    </row>
    <row r="683" spans="1:5" x14ac:dyDescent="0.3">
      <c r="A683" s="67" t="s">
        <v>89</v>
      </c>
      <c r="B683" s="71"/>
      <c r="C683" s="73"/>
      <c r="D683" s="73"/>
      <c r="E683" s="76">
        <f t="shared" si="18"/>
        <v>0</v>
      </c>
    </row>
    <row r="684" spans="1:5" x14ac:dyDescent="0.3">
      <c r="A684" s="70" t="s">
        <v>185</v>
      </c>
      <c r="B684" s="71">
        <f>[5]AGRICULTURE!$E$47</f>
        <v>1000000</v>
      </c>
      <c r="C684" s="71"/>
      <c r="D684" s="74">
        <v>500000</v>
      </c>
      <c r="E684" s="72">
        <f t="shared" si="18"/>
        <v>500000</v>
      </c>
    </row>
    <row r="685" spans="1:5" x14ac:dyDescent="0.3">
      <c r="A685" s="65" t="s">
        <v>138</v>
      </c>
      <c r="B685" s="66">
        <f>SUM(B684)</f>
        <v>1000000</v>
      </c>
      <c r="C685" s="66"/>
      <c r="D685" s="66">
        <f>D684</f>
        <v>500000</v>
      </c>
      <c r="E685" s="66">
        <f t="shared" si="18"/>
        <v>500000</v>
      </c>
    </row>
    <row r="686" spans="1:5" x14ac:dyDescent="0.3">
      <c r="A686" s="67" t="s">
        <v>186</v>
      </c>
      <c r="B686" s="71"/>
      <c r="C686" s="73"/>
      <c r="D686" s="73"/>
      <c r="E686" s="76">
        <f t="shared" si="18"/>
        <v>0</v>
      </c>
    </row>
    <row r="687" spans="1:5" x14ac:dyDescent="0.3">
      <c r="A687" s="70" t="s">
        <v>96</v>
      </c>
      <c r="B687" s="71"/>
      <c r="C687" s="73"/>
      <c r="D687" s="73"/>
      <c r="E687" s="76">
        <f t="shared" si="18"/>
        <v>0</v>
      </c>
    </row>
    <row r="688" spans="1:5" x14ac:dyDescent="0.3">
      <c r="A688" s="70" t="s">
        <v>97</v>
      </c>
      <c r="B688" s="71">
        <f>[5]AGRICULTURE!$E$56</f>
        <v>800000</v>
      </c>
      <c r="C688" s="71"/>
      <c r="D688" s="74">
        <v>180000</v>
      </c>
      <c r="E688" s="72">
        <f t="shared" si="18"/>
        <v>620000</v>
      </c>
    </row>
    <row r="689" spans="1:5" x14ac:dyDescent="0.3">
      <c r="A689" s="65" t="s">
        <v>138</v>
      </c>
      <c r="B689" s="66">
        <f>SUM(B687:B688)</f>
        <v>800000</v>
      </c>
      <c r="C689" s="66"/>
      <c r="D689" s="66">
        <f>D688</f>
        <v>180000</v>
      </c>
      <c r="E689" s="66">
        <f t="shared" si="18"/>
        <v>620000</v>
      </c>
    </row>
    <row r="690" spans="1:5" x14ac:dyDescent="0.3">
      <c r="A690" s="70"/>
      <c r="B690" s="71"/>
      <c r="C690" s="73"/>
      <c r="D690" s="73"/>
      <c r="E690" s="76">
        <f t="shared" si="18"/>
        <v>0</v>
      </c>
    </row>
    <row r="691" spans="1:5" x14ac:dyDescent="0.3">
      <c r="A691" s="65" t="s">
        <v>253</v>
      </c>
      <c r="B691" s="66">
        <f>B662</f>
        <v>4170000</v>
      </c>
      <c r="C691" s="66">
        <f>C662</f>
        <v>0</v>
      </c>
      <c r="D691" s="66">
        <f>D662</f>
        <v>1900000</v>
      </c>
      <c r="E691" s="66">
        <f>E662</f>
        <v>2270000</v>
      </c>
    </row>
    <row r="692" spans="1:5" x14ac:dyDescent="0.3">
      <c r="A692" s="85"/>
      <c r="B692" s="71"/>
      <c r="C692" s="73"/>
      <c r="D692" s="73"/>
      <c r="E692" s="76">
        <f t="shared" si="18"/>
        <v>0</v>
      </c>
    </row>
    <row r="693" spans="1:5" x14ac:dyDescent="0.3">
      <c r="A693" s="65" t="s">
        <v>203</v>
      </c>
      <c r="B693" s="66">
        <f>B691</f>
        <v>4170000</v>
      </c>
      <c r="C693" s="66">
        <f>C691</f>
        <v>0</v>
      </c>
      <c r="D693" s="66">
        <f>D691</f>
        <v>1900000</v>
      </c>
      <c r="E693" s="66">
        <f>E691</f>
        <v>2270000</v>
      </c>
    </row>
    <row r="694" spans="1:5" x14ac:dyDescent="0.3">
      <c r="A694" s="67" t="s">
        <v>140</v>
      </c>
      <c r="B694" s="71"/>
      <c r="C694" s="73"/>
      <c r="D694" s="73"/>
      <c r="E694" s="76">
        <f t="shared" si="18"/>
        <v>0</v>
      </c>
    </row>
    <row r="695" spans="1:5" ht="37.5" x14ac:dyDescent="0.3">
      <c r="A695" s="94" t="s">
        <v>279</v>
      </c>
      <c r="B695" s="102">
        <f>5000000-250000</f>
        <v>4750000</v>
      </c>
      <c r="C695" s="71"/>
      <c r="D695" s="71">
        <v>4750000</v>
      </c>
      <c r="E695" s="69">
        <f t="shared" si="18"/>
        <v>0</v>
      </c>
    </row>
    <row r="696" spans="1:5" ht="37.5" x14ac:dyDescent="0.3">
      <c r="A696" s="94" t="s">
        <v>280</v>
      </c>
      <c r="B696" s="102">
        <f>5000000-250000</f>
        <v>4750000</v>
      </c>
      <c r="C696" s="74"/>
      <c r="D696" s="74">
        <v>4750000</v>
      </c>
      <c r="E696" s="69">
        <f t="shared" si="18"/>
        <v>0</v>
      </c>
    </row>
    <row r="697" spans="1:5" ht="37.5" x14ac:dyDescent="0.3">
      <c r="A697" s="94" t="s">
        <v>281</v>
      </c>
      <c r="B697" s="102">
        <f>10000000-500000</f>
        <v>9500000</v>
      </c>
      <c r="C697" s="74"/>
      <c r="D697" s="74">
        <v>9500000</v>
      </c>
      <c r="E697" s="69">
        <f t="shared" si="18"/>
        <v>0</v>
      </c>
    </row>
    <row r="698" spans="1:5" ht="37.5" x14ac:dyDescent="0.3">
      <c r="A698" s="46" t="s">
        <v>282</v>
      </c>
      <c r="B698" s="102">
        <f>2000000-100000</f>
        <v>1900000</v>
      </c>
      <c r="C698" s="72"/>
      <c r="D698" s="72">
        <v>1900000</v>
      </c>
      <c r="E698" s="69">
        <f t="shared" si="18"/>
        <v>0</v>
      </c>
    </row>
    <row r="699" spans="1:5" x14ac:dyDescent="0.3">
      <c r="A699" s="65" t="s">
        <v>6</v>
      </c>
      <c r="B699" s="66">
        <f>B695+B696+B697+B698</f>
        <v>20900000</v>
      </c>
      <c r="C699" s="66">
        <f>C695+C696+C697+C698</f>
        <v>0</v>
      </c>
      <c r="D699" s="66">
        <f>D695+D696+D697+D698</f>
        <v>20900000</v>
      </c>
      <c r="E699" s="66">
        <f t="shared" si="18"/>
        <v>0</v>
      </c>
    </row>
    <row r="700" spans="1:5" x14ac:dyDescent="0.3">
      <c r="A700" s="67" t="s">
        <v>270</v>
      </c>
      <c r="B700" s="71"/>
      <c r="C700" s="73"/>
      <c r="D700" s="73"/>
      <c r="E700" s="76">
        <f t="shared" si="18"/>
        <v>0</v>
      </c>
    </row>
    <row r="701" spans="1:5" x14ac:dyDescent="0.3">
      <c r="A701" s="101" t="s">
        <v>283</v>
      </c>
      <c r="B701" s="79">
        <f>[5]AGRICULTURE!$E$89</f>
        <v>4000000</v>
      </c>
      <c r="C701" s="79"/>
      <c r="D701" s="79">
        <v>4000000</v>
      </c>
      <c r="E701" s="69">
        <f t="shared" si="18"/>
        <v>0</v>
      </c>
    </row>
    <row r="702" spans="1:5" ht="37.5" x14ac:dyDescent="0.3">
      <c r="A702" s="46" t="s">
        <v>284</v>
      </c>
      <c r="B702" s="79">
        <v>4000000</v>
      </c>
      <c r="C702" s="79"/>
      <c r="D702" s="79">
        <v>4000000</v>
      </c>
      <c r="E702" s="69">
        <f t="shared" si="18"/>
        <v>0</v>
      </c>
    </row>
    <row r="703" spans="1:5" x14ac:dyDescent="0.3">
      <c r="A703" s="46" t="s">
        <v>285</v>
      </c>
      <c r="B703" s="79">
        <v>6000000</v>
      </c>
      <c r="C703" s="79"/>
      <c r="D703" s="79">
        <v>1000000</v>
      </c>
      <c r="E703" s="72">
        <f t="shared" si="18"/>
        <v>5000000</v>
      </c>
    </row>
    <row r="704" spans="1:5" x14ac:dyDescent="0.3">
      <c r="A704" s="65" t="s">
        <v>6</v>
      </c>
      <c r="B704" s="66">
        <f>SUM(B701:B703)</f>
        <v>14000000</v>
      </c>
      <c r="C704" s="66">
        <f>SUM(C701:C703)</f>
        <v>0</v>
      </c>
      <c r="D704" s="66">
        <f>SUM(D701:D703)</f>
        <v>9000000</v>
      </c>
      <c r="E704" s="66">
        <f t="shared" si="18"/>
        <v>5000000</v>
      </c>
    </row>
    <row r="705" spans="1:5" x14ac:dyDescent="0.3">
      <c r="A705" s="67"/>
      <c r="B705" s="71"/>
      <c r="C705" s="73"/>
      <c r="D705" s="73"/>
      <c r="E705" s="76">
        <f t="shared" si="18"/>
        <v>0</v>
      </c>
    </row>
    <row r="706" spans="1:5" x14ac:dyDescent="0.3">
      <c r="A706" s="65" t="s">
        <v>143</v>
      </c>
      <c r="B706" s="66">
        <f>B699+B704</f>
        <v>34900000</v>
      </c>
      <c r="C706" s="66">
        <f>C699+C704</f>
        <v>0</v>
      </c>
      <c r="D706" s="66">
        <f>D699+D704</f>
        <v>29900000</v>
      </c>
      <c r="E706" s="66">
        <f>E699+E704</f>
        <v>5000000</v>
      </c>
    </row>
    <row r="707" spans="1:5" x14ac:dyDescent="0.3">
      <c r="A707" s="85"/>
      <c r="B707" s="71"/>
      <c r="C707" s="73"/>
      <c r="D707" s="73"/>
      <c r="E707" s="76">
        <f t="shared" si="18"/>
        <v>0</v>
      </c>
    </row>
    <row r="708" spans="1:5" x14ac:dyDescent="0.3">
      <c r="A708" s="65" t="s">
        <v>251</v>
      </c>
      <c r="B708" s="66">
        <f>B693+B706</f>
        <v>39070000</v>
      </c>
      <c r="C708" s="66">
        <f>C693+C706</f>
        <v>0</v>
      </c>
      <c r="D708" s="66">
        <f>D693+D706</f>
        <v>31800000</v>
      </c>
      <c r="E708" s="66">
        <f>E693+E706</f>
        <v>7270000</v>
      </c>
    </row>
    <row r="709" spans="1:5" x14ac:dyDescent="0.3">
      <c r="A709" s="99"/>
      <c r="B709" s="96"/>
      <c r="C709" s="97"/>
      <c r="D709" s="97"/>
      <c r="E709" s="76">
        <f t="shared" si="18"/>
        <v>0</v>
      </c>
    </row>
    <row r="710" spans="1:5" x14ac:dyDescent="0.3">
      <c r="A710" s="100" t="s">
        <v>286</v>
      </c>
      <c r="B710" s="100"/>
      <c r="C710" s="100"/>
      <c r="D710" s="100"/>
      <c r="E710" s="76">
        <f t="shared" si="18"/>
        <v>0</v>
      </c>
    </row>
    <row r="711" spans="1:5" x14ac:dyDescent="0.3">
      <c r="A711" s="65" t="s">
        <v>57</v>
      </c>
      <c r="B711" s="66">
        <f>B714+B717+B721+B724+B727+B731</f>
        <v>4182401</v>
      </c>
      <c r="C711" s="66">
        <f>C714+C717+C721+C724+C727+C731</f>
        <v>0</v>
      </c>
      <c r="D711" s="66">
        <f>D714+D717+D721+D724+D727+D731</f>
        <v>1832401</v>
      </c>
      <c r="E711" s="66">
        <f>E714+E717+E721+E724+E727+E731</f>
        <v>2350000</v>
      </c>
    </row>
    <row r="712" spans="1:5" x14ac:dyDescent="0.3">
      <c r="A712" s="67" t="s">
        <v>58</v>
      </c>
      <c r="B712" s="71"/>
      <c r="C712" s="73"/>
      <c r="D712" s="73"/>
      <c r="E712" s="76">
        <f t="shared" si="18"/>
        <v>0</v>
      </c>
    </row>
    <row r="713" spans="1:5" x14ac:dyDescent="0.3">
      <c r="A713" s="70" t="s">
        <v>60</v>
      </c>
      <c r="B713" s="71">
        <f>[5]AGRICULTURE!$F$13</f>
        <v>20000</v>
      </c>
      <c r="C713" s="73"/>
      <c r="D713" s="74">
        <v>20000</v>
      </c>
      <c r="E713" s="69">
        <f>B713+C713-D713</f>
        <v>0</v>
      </c>
    </row>
    <row r="714" spans="1:5" x14ac:dyDescent="0.3">
      <c r="A714" s="65" t="s">
        <v>138</v>
      </c>
      <c r="B714" s="66">
        <f>SUM(B713)</f>
        <v>20000</v>
      </c>
      <c r="C714" s="66"/>
      <c r="D714" s="66">
        <f>D713</f>
        <v>20000</v>
      </c>
      <c r="E714" s="66">
        <f>B714+C714-D714</f>
        <v>0</v>
      </c>
    </row>
    <row r="715" spans="1:5" x14ac:dyDescent="0.3">
      <c r="A715" s="67" t="s">
        <v>62</v>
      </c>
      <c r="B715" s="71"/>
      <c r="C715" s="73"/>
      <c r="D715" s="73"/>
      <c r="E715" s="76">
        <f t="shared" ref="E715:E741" si="19">B715+C715-D715</f>
        <v>0</v>
      </c>
    </row>
    <row r="716" spans="1:5" x14ac:dyDescent="0.3">
      <c r="A716" s="70" t="s">
        <v>63</v>
      </c>
      <c r="B716" s="71">
        <f>[5]AGRICULTURE!$F$16</f>
        <v>100000</v>
      </c>
      <c r="C716" s="73"/>
      <c r="D716" s="74">
        <v>50000</v>
      </c>
      <c r="E716" s="72">
        <f t="shared" si="19"/>
        <v>50000</v>
      </c>
    </row>
    <row r="717" spans="1:5" x14ac:dyDescent="0.3">
      <c r="A717" s="65" t="s">
        <v>138</v>
      </c>
      <c r="B717" s="66">
        <f>SUM(B716)</f>
        <v>100000</v>
      </c>
      <c r="C717" s="66"/>
      <c r="D717" s="66">
        <v>50000</v>
      </c>
      <c r="E717" s="66">
        <f t="shared" si="19"/>
        <v>50000</v>
      </c>
    </row>
    <row r="718" spans="1:5" x14ac:dyDescent="0.3">
      <c r="A718" s="67" t="s">
        <v>65</v>
      </c>
      <c r="B718" s="71"/>
      <c r="C718" s="73"/>
      <c r="D718" s="73"/>
      <c r="E718" s="76">
        <f t="shared" si="19"/>
        <v>0</v>
      </c>
    </row>
    <row r="719" spans="1:5" x14ac:dyDescent="0.3">
      <c r="A719" s="70" t="s">
        <v>66</v>
      </c>
      <c r="B719" s="71"/>
      <c r="C719" s="73"/>
      <c r="D719" s="71"/>
      <c r="E719" s="76">
        <f t="shared" si="19"/>
        <v>0</v>
      </c>
    </row>
    <row r="720" spans="1:5" x14ac:dyDescent="0.3">
      <c r="A720" s="70" t="s">
        <v>68</v>
      </c>
      <c r="B720" s="71">
        <f>[5]AGRICULTURE!$F$22</f>
        <v>2000000</v>
      </c>
      <c r="C720" s="73"/>
      <c r="D720" s="71">
        <v>1000000</v>
      </c>
      <c r="E720" s="72">
        <f t="shared" si="19"/>
        <v>1000000</v>
      </c>
    </row>
    <row r="721" spans="1:5" x14ac:dyDescent="0.3">
      <c r="A721" s="65" t="s">
        <v>138</v>
      </c>
      <c r="B721" s="66">
        <f>SUM(B720)</f>
        <v>2000000</v>
      </c>
      <c r="C721" s="66"/>
      <c r="D721" s="66">
        <v>1000000</v>
      </c>
      <c r="E721" s="66">
        <f t="shared" si="19"/>
        <v>1000000</v>
      </c>
    </row>
    <row r="722" spans="1:5" x14ac:dyDescent="0.3">
      <c r="A722" s="105" t="s">
        <v>80</v>
      </c>
      <c r="B722" s="76"/>
      <c r="C722" s="76"/>
      <c r="D722" s="76"/>
      <c r="E722" s="76"/>
    </row>
    <row r="723" spans="1:5" x14ac:dyDescent="0.3">
      <c r="A723" s="70" t="s">
        <v>81</v>
      </c>
      <c r="B723" s="71">
        <f>[5]AGRICULTURE!$F$35</f>
        <v>240000</v>
      </c>
      <c r="C723" s="73"/>
      <c r="D723" s="74">
        <v>140000</v>
      </c>
      <c r="E723" s="72">
        <f t="shared" si="19"/>
        <v>100000</v>
      </c>
    </row>
    <row r="724" spans="1:5" x14ac:dyDescent="0.3">
      <c r="A724" s="65" t="s">
        <v>138</v>
      </c>
      <c r="B724" s="66">
        <f>SUM(B723)</f>
        <v>240000</v>
      </c>
      <c r="C724" s="66">
        <f>SUM(C723)</f>
        <v>0</v>
      </c>
      <c r="D724" s="66">
        <f>SUM(D723)</f>
        <v>140000</v>
      </c>
      <c r="E724" s="66">
        <f>SUM(E723)</f>
        <v>100000</v>
      </c>
    </row>
    <row r="725" spans="1:5" x14ac:dyDescent="0.3">
      <c r="A725" s="105" t="s">
        <v>89</v>
      </c>
      <c r="B725" s="76"/>
      <c r="C725" s="76"/>
      <c r="D725" s="76"/>
      <c r="E725" s="76"/>
    </row>
    <row r="726" spans="1:5" x14ac:dyDescent="0.3">
      <c r="A726" s="101" t="s">
        <v>185</v>
      </c>
      <c r="B726" s="79">
        <f>[5]AGRICULTURE!$F$47</f>
        <v>700000</v>
      </c>
      <c r="C726" s="79"/>
      <c r="D726" s="72"/>
      <c r="E726" s="72">
        <f t="shared" si="19"/>
        <v>700000</v>
      </c>
    </row>
    <row r="727" spans="1:5" x14ac:dyDescent="0.3">
      <c r="A727" s="65" t="s">
        <v>138</v>
      </c>
      <c r="B727" s="66">
        <f>SUM(B726)</f>
        <v>700000</v>
      </c>
      <c r="C727" s="66"/>
      <c r="D727" s="66">
        <f>D726</f>
        <v>0</v>
      </c>
      <c r="E727" s="66">
        <f t="shared" si="19"/>
        <v>700000</v>
      </c>
    </row>
    <row r="728" spans="1:5" x14ac:dyDescent="0.3">
      <c r="A728" s="67" t="s">
        <v>186</v>
      </c>
      <c r="B728" s="71"/>
      <c r="C728" s="73"/>
      <c r="D728" s="73"/>
      <c r="E728" s="76">
        <f t="shared" si="19"/>
        <v>0</v>
      </c>
    </row>
    <row r="729" spans="1:5" x14ac:dyDescent="0.3">
      <c r="A729" s="101" t="s">
        <v>97</v>
      </c>
      <c r="B729" s="79">
        <f>[5]AGRICULTURE!$F$56</f>
        <v>800000</v>
      </c>
      <c r="C729" s="79"/>
      <c r="D729" s="79">
        <v>300000</v>
      </c>
      <c r="E729" s="72">
        <f t="shared" si="19"/>
        <v>500000</v>
      </c>
    </row>
    <row r="730" spans="1:5" x14ac:dyDescent="0.3">
      <c r="A730" s="101" t="s">
        <v>287</v>
      </c>
      <c r="B730" s="79">
        <f>[5]AGRICULTURE!$F$57</f>
        <v>322401</v>
      </c>
      <c r="C730" s="79"/>
      <c r="D730" s="79">
        <v>322401</v>
      </c>
      <c r="E730" s="69">
        <f t="shared" si="19"/>
        <v>0</v>
      </c>
    </row>
    <row r="731" spans="1:5" x14ac:dyDescent="0.3">
      <c r="A731" s="65" t="s">
        <v>138</v>
      </c>
      <c r="B731" s="66">
        <f>SUM(B729:B730)</f>
        <v>1122401</v>
      </c>
      <c r="C731" s="66"/>
      <c r="D731" s="66">
        <f>D729+D730</f>
        <v>622401</v>
      </c>
      <c r="E731" s="66">
        <f t="shared" si="19"/>
        <v>500000</v>
      </c>
    </row>
    <row r="732" spans="1:5" x14ac:dyDescent="0.3">
      <c r="A732" s="70"/>
      <c r="B732" s="71"/>
      <c r="C732" s="73"/>
      <c r="D732" s="73"/>
      <c r="E732" s="76">
        <f t="shared" si="19"/>
        <v>0</v>
      </c>
    </row>
    <row r="733" spans="1:5" x14ac:dyDescent="0.3">
      <c r="A733" s="65" t="s">
        <v>253</v>
      </c>
      <c r="B733" s="66">
        <f>B711</f>
        <v>4182401</v>
      </c>
      <c r="C733" s="66">
        <f>C711</f>
        <v>0</v>
      </c>
      <c r="D733" s="66">
        <f>D711</f>
        <v>1832401</v>
      </c>
      <c r="E733" s="66">
        <f>E711</f>
        <v>2350000</v>
      </c>
    </row>
    <row r="734" spans="1:5" x14ac:dyDescent="0.3">
      <c r="A734" s="85"/>
      <c r="B734" s="71"/>
      <c r="C734" s="73"/>
      <c r="D734" s="73"/>
      <c r="E734" s="76">
        <f t="shared" si="19"/>
        <v>0</v>
      </c>
    </row>
    <row r="735" spans="1:5" x14ac:dyDescent="0.3">
      <c r="A735" s="65" t="s">
        <v>203</v>
      </c>
      <c r="B735" s="66">
        <f>B733</f>
        <v>4182401</v>
      </c>
      <c r="C735" s="66">
        <f>C733</f>
        <v>0</v>
      </c>
      <c r="D735" s="66">
        <f>D733</f>
        <v>1832401</v>
      </c>
      <c r="E735" s="66">
        <f>E733</f>
        <v>2350000</v>
      </c>
    </row>
    <row r="736" spans="1:5" x14ac:dyDescent="0.3">
      <c r="A736" s="67" t="s">
        <v>140</v>
      </c>
      <c r="B736" s="71"/>
      <c r="C736" s="73"/>
      <c r="D736" s="73"/>
      <c r="E736" s="76">
        <f t="shared" si="19"/>
        <v>0</v>
      </c>
    </row>
    <row r="737" spans="1:5" x14ac:dyDescent="0.3">
      <c r="A737" s="67" t="s">
        <v>270</v>
      </c>
      <c r="B737" s="71"/>
      <c r="C737" s="73"/>
      <c r="D737" s="73"/>
      <c r="E737" s="76">
        <f t="shared" si="19"/>
        <v>0</v>
      </c>
    </row>
    <row r="738" spans="1:5" ht="37.5" x14ac:dyDescent="0.3">
      <c r="A738" s="46" t="s">
        <v>288</v>
      </c>
      <c r="B738" s="71">
        <f>[5]AGRICULTURE!$F$81</f>
        <v>3000000</v>
      </c>
      <c r="C738" s="73"/>
      <c r="D738" s="74">
        <f>[8]Summary!$C$7</f>
        <v>3000000</v>
      </c>
      <c r="E738" s="72">
        <f t="shared" si="19"/>
        <v>0</v>
      </c>
    </row>
    <row r="739" spans="1:5" x14ac:dyDescent="0.3">
      <c r="A739" s="46" t="s">
        <v>289</v>
      </c>
      <c r="B739" s="102">
        <v>7000000</v>
      </c>
      <c r="C739" s="74">
        <v>1100000</v>
      </c>
      <c r="D739" s="74"/>
      <c r="E739" s="72">
        <f t="shared" si="19"/>
        <v>8100000</v>
      </c>
    </row>
    <row r="740" spans="1:5" x14ac:dyDescent="0.3">
      <c r="A740" s="46" t="s">
        <v>290</v>
      </c>
      <c r="B740" s="102">
        <v>2000000</v>
      </c>
      <c r="C740" s="74">
        <v>160000</v>
      </c>
      <c r="D740" s="74"/>
      <c r="E740" s="72">
        <f t="shared" si="19"/>
        <v>2160000</v>
      </c>
    </row>
    <row r="741" spans="1:5" x14ac:dyDescent="0.3">
      <c r="A741" s="46" t="s">
        <v>291</v>
      </c>
      <c r="B741" s="102">
        <v>6000000</v>
      </c>
      <c r="C741" s="73"/>
      <c r="D741" s="74">
        <v>1000000</v>
      </c>
      <c r="E741" s="72">
        <f t="shared" si="19"/>
        <v>5000000</v>
      </c>
    </row>
    <row r="742" spans="1:5" x14ac:dyDescent="0.3">
      <c r="A742" s="65" t="s">
        <v>266</v>
      </c>
      <c r="B742" s="66">
        <f>SUM(B738:B741)</f>
        <v>18000000</v>
      </c>
      <c r="C742" s="66">
        <f>SUM(C738:C741)</f>
        <v>1260000</v>
      </c>
      <c r="D742" s="66">
        <f>SUM(D738:D741)</f>
        <v>4000000</v>
      </c>
      <c r="E742" s="66">
        <f>SUM(E738:E741)</f>
        <v>15260000</v>
      </c>
    </row>
    <row r="743" spans="1:5" x14ac:dyDescent="0.3">
      <c r="A743" s="67" t="s">
        <v>292</v>
      </c>
      <c r="B743" s="71"/>
      <c r="C743" s="73"/>
      <c r="D743" s="73"/>
      <c r="E743" s="76">
        <f t="shared" ref="E743:E796" si="20">B743+C743-D743</f>
        <v>0</v>
      </c>
    </row>
    <row r="744" spans="1:5" ht="56.25" x14ac:dyDescent="0.3">
      <c r="A744" s="46" t="s">
        <v>293</v>
      </c>
      <c r="B744" s="71">
        <f>[5]AGRICULTURE!$F$103</f>
        <v>4800000</v>
      </c>
      <c r="C744" s="73"/>
      <c r="D744" s="74">
        <f>[8]Summary!$C$16</f>
        <v>4800000</v>
      </c>
      <c r="E744" s="69">
        <f t="shared" si="20"/>
        <v>0</v>
      </c>
    </row>
    <row r="745" spans="1:5" ht="56.25" x14ac:dyDescent="0.3">
      <c r="A745" s="46" t="s">
        <v>294</v>
      </c>
      <c r="B745" s="71">
        <f>[5]AGRICULTURE!$F$104</f>
        <v>1600000</v>
      </c>
      <c r="C745" s="73"/>
      <c r="D745" s="74">
        <f>[8]Summary!$C$17</f>
        <v>1600000</v>
      </c>
      <c r="E745" s="69">
        <f t="shared" si="20"/>
        <v>0</v>
      </c>
    </row>
    <row r="746" spans="1:5" x14ac:dyDescent="0.3">
      <c r="A746" s="65" t="s">
        <v>266</v>
      </c>
      <c r="B746" s="66">
        <f>B744+B745</f>
        <v>6400000</v>
      </c>
      <c r="C746" s="66">
        <f>C744+C745</f>
        <v>0</v>
      </c>
      <c r="D746" s="66">
        <f>D744+D745</f>
        <v>6400000</v>
      </c>
      <c r="E746" s="66">
        <f>E744+E745</f>
        <v>0</v>
      </c>
    </row>
    <row r="747" spans="1:5" x14ac:dyDescent="0.3">
      <c r="A747" s="67"/>
      <c r="B747" s="71"/>
      <c r="C747" s="73"/>
      <c r="D747" s="73"/>
      <c r="E747" s="76">
        <f t="shared" si="20"/>
        <v>0</v>
      </c>
    </row>
    <row r="748" spans="1:5" x14ac:dyDescent="0.3">
      <c r="A748" s="65" t="s">
        <v>143</v>
      </c>
      <c r="B748" s="66">
        <f>B742+B746</f>
        <v>24400000</v>
      </c>
      <c r="C748" s="66">
        <f>C742+C746</f>
        <v>1260000</v>
      </c>
      <c r="D748" s="66">
        <f>D742+D746</f>
        <v>10400000</v>
      </c>
      <c r="E748" s="66">
        <f t="shared" si="20"/>
        <v>15260000</v>
      </c>
    </row>
    <row r="749" spans="1:5" x14ac:dyDescent="0.3">
      <c r="A749" s="85"/>
      <c r="B749" s="71"/>
      <c r="C749" s="73"/>
      <c r="D749" s="73"/>
      <c r="E749" s="76">
        <f t="shared" si="20"/>
        <v>0</v>
      </c>
    </row>
    <row r="750" spans="1:5" x14ac:dyDescent="0.3">
      <c r="A750" s="65" t="s">
        <v>251</v>
      </c>
      <c r="B750" s="66">
        <f>B735+B748</f>
        <v>28582401</v>
      </c>
      <c r="C750" s="66">
        <f>C735+C748</f>
        <v>1260000</v>
      </c>
      <c r="D750" s="66">
        <f>D735+D748</f>
        <v>12232401</v>
      </c>
      <c r="E750" s="66">
        <f>E735+E748</f>
        <v>17610000</v>
      </c>
    </row>
    <row r="751" spans="1:5" x14ac:dyDescent="0.3">
      <c r="A751" s="99"/>
      <c r="B751" s="71"/>
      <c r="C751" s="73"/>
      <c r="D751" s="73"/>
      <c r="E751" s="76">
        <f t="shared" si="20"/>
        <v>0</v>
      </c>
    </row>
    <row r="752" spans="1:5" x14ac:dyDescent="0.3">
      <c r="A752" s="100" t="s">
        <v>295</v>
      </c>
      <c r="B752" s="100"/>
      <c r="C752" s="100"/>
      <c r="D752" s="100"/>
      <c r="E752" s="76">
        <f t="shared" si="20"/>
        <v>0</v>
      </c>
    </row>
    <row r="753" spans="1:5" x14ac:dyDescent="0.3">
      <c r="A753" s="65" t="s">
        <v>57</v>
      </c>
      <c r="B753" s="66">
        <f>B756+B760+B763+B766+B769+B772+B775</f>
        <v>16853421</v>
      </c>
      <c r="C753" s="66">
        <f>C756+C760+C763+C766+C769+C772+C775</f>
        <v>0</v>
      </c>
      <c r="D753" s="66">
        <f>D756+D760+D763+D766+D769+D772+D775</f>
        <v>2390000</v>
      </c>
      <c r="E753" s="66">
        <f>E756+E760+E763+E766+E769+E772+E775</f>
        <v>14463421</v>
      </c>
    </row>
    <row r="754" spans="1:5" x14ac:dyDescent="0.3">
      <c r="A754" s="67" t="s">
        <v>58</v>
      </c>
      <c r="B754" s="71"/>
      <c r="C754" s="73"/>
      <c r="D754" s="73"/>
      <c r="E754" s="76">
        <f t="shared" si="20"/>
        <v>0</v>
      </c>
    </row>
    <row r="755" spans="1:5" x14ac:dyDescent="0.3">
      <c r="A755" s="70" t="s">
        <v>60</v>
      </c>
      <c r="B755" s="106">
        <f>[5]AGRICULTURE!$G$13</f>
        <v>30000</v>
      </c>
      <c r="C755" s="107"/>
      <c r="D755" s="107"/>
      <c r="E755" s="14">
        <f t="shared" si="20"/>
        <v>30000</v>
      </c>
    </row>
    <row r="756" spans="1:5" x14ac:dyDescent="0.3">
      <c r="A756" s="6" t="s">
        <v>6</v>
      </c>
      <c r="B756" s="7">
        <f>SUM(B755)</f>
        <v>30000</v>
      </c>
      <c r="C756" s="7"/>
      <c r="D756" s="7"/>
      <c r="E756" s="7">
        <f t="shared" si="20"/>
        <v>30000</v>
      </c>
    </row>
    <row r="757" spans="1:5" x14ac:dyDescent="0.3">
      <c r="A757" s="67" t="s">
        <v>62</v>
      </c>
      <c r="B757" s="106"/>
      <c r="C757" s="107"/>
      <c r="D757" s="107"/>
      <c r="E757" s="40">
        <f t="shared" si="20"/>
        <v>0</v>
      </c>
    </row>
    <row r="758" spans="1:5" x14ac:dyDescent="0.3">
      <c r="A758" s="70" t="s">
        <v>63</v>
      </c>
      <c r="B758" s="106">
        <f>[5]AGRICULTURE!$G$16</f>
        <v>100000</v>
      </c>
      <c r="C758" s="107"/>
      <c r="D758" s="108">
        <v>50000</v>
      </c>
      <c r="E758" s="14">
        <f t="shared" si="20"/>
        <v>50000</v>
      </c>
    </row>
    <row r="759" spans="1:5" x14ac:dyDescent="0.3">
      <c r="A759" s="70" t="s">
        <v>296</v>
      </c>
      <c r="B759" s="106">
        <f>[5]AGRICULTURE!$G$17</f>
        <v>10000</v>
      </c>
      <c r="C759" s="107"/>
      <c r="D759" s="108"/>
      <c r="E759" s="14">
        <f t="shared" si="20"/>
        <v>10000</v>
      </c>
    </row>
    <row r="760" spans="1:5" x14ac:dyDescent="0.3">
      <c r="A760" s="6" t="s">
        <v>6</v>
      </c>
      <c r="B760" s="7">
        <f>SUM(B758:B759)</f>
        <v>110000</v>
      </c>
      <c r="C760" s="7"/>
      <c r="D760" s="7">
        <v>50000</v>
      </c>
      <c r="E760" s="7">
        <f t="shared" si="20"/>
        <v>60000</v>
      </c>
    </row>
    <row r="761" spans="1:5" x14ac:dyDescent="0.3">
      <c r="A761" s="67" t="s">
        <v>65</v>
      </c>
      <c r="B761" s="106"/>
      <c r="C761" s="107"/>
      <c r="D761" s="107"/>
      <c r="E761" s="40">
        <f t="shared" si="20"/>
        <v>0</v>
      </c>
    </row>
    <row r="762" spans="1:5" x14ac:dyDescent="0.3">
      <c r="A762" s="70" t="s">
        <v>68</v>
      </c>
      <c r="B762" s="106">
        <f>[5]AGRICULTURE!$G$22</f>
        <v>2000000</v>
      </c>
      <c r="C762" s="107"/>
      <c r="D762" s="106">
        <v>1000000</v>
      </c>
      <c r="E762" s="14">
        <f t="shared" si="20"/>
        <v>1000000</v>
      </c>
    </row>
    <row r="763" spans="1:5" x14ac:dyDescent="0.3">
      <c r="A763" s="6" t="s">
        <v>6</v>
      </c>
      <c r="B763" s="7">
        <f>SUM(B762)</f>
        <v>2000000</v>
      </c>
      <c r="C763" s="7"/>
      <c r="D763" s="7">
        <f>D762</f>
        <v>1000000</v>
      </c>
      <c r="E763" s="7">
        <f t="shared" si="20"/>
        <v>1000000</v>
      </c>
    </row>
    <row r="764" spans="1:5" x14ac:dyDescent="0.3">
      <c r="A764" s="67" t="s">
        <v>80</v>
      </c>
      <c r="B764" s="106"/>
      <c r="C764" s="107"/>
      <c r="D764" s="107"/>
      <c r="E764" s="40">
        <f t="shared" si="20"/>
        <v>0</v>
      </c>
    </row>
    <row r="765" spans="1:5" x14ac:dyDescent="0.3">
      <c r="A765" s="70" t="s">
        <v>81</v>
      </c>
      <c r="B765" s="106">
        <f>[5]AGRICULTURE!$G$35</f>
        <v>240000</v>
      </c>
      <c r="C765" s="107"/>
      <c r="D765" s="108">
        <v>140000</v>
      </c>
      <c r="E765" s="14">
        <f>B765+C765-D765</f>
        <v>100000</v>
      </c>
    </row>
    <row r="766" spans="1:5" x14ac:dyDescent="0.3">
      <c r="A766" s="6" t="s">
        <v>6</v>
      </c>
      <c r="B766" s="7">
        <f>SUM(B765)</f>
        <v>240000</v>
      </c>
      <c r="C766" s="7">
        <f>SUM(C765)</f>
        <v>0</v>
      </c>
      <c r="D766" s="7">
        <f>SUM(D765)</f>
        <v>140000</v>
      </c>
      <c r="E766" s="7">
        <f>SUM(E765)</f>
        <v>100000</v>
      </c>
    </row>
    <row r="767" spans="1:5" x14ac:dyDescent="0.3">
      <c r="A767" s="35" t="s">
        <v>82</v>
      </c>
      <c r="B767" s="106"/>
      <c r="C767" s="107"/>
      <c r="D767" s="107"/>
      <c r="E767" s="40"/>
    </row>
    <row r="768" spans="1:5" x14ac:dyDescent="0.3">
      <c r="A768" s="94" t="s">
        <v>297</v>
      </c>
      <c r="B768" s="106">
        <f>[5]AGRICULTURE!$G$37</f>
        <v>3773421</v>
      </c>
      <c r="C768" s="107"/>
      <c r="D768" s="107"/>
      <c r="E768" s="14">
        <f>B768+C768-D768</f>
        <v>3773421</v>
      </c>
    </row>
    <row r="769" spans="1:5" x14ac:dyDescent="0.3">
      <c r="A769" s="6" t="s">
        <v>6</v>
      </c>
      <c r="B769" s="7">
        <f>SUM(B768)</f>
        <v>3773421</v>
      </c>
      <c r="C769" s="7"/>
      <c r="D769" s="7"/>
      <c r="E769" s="7">
        <f t="shared" si="20"/>
        <v>3773421</v>
      </c>
    </row>
    <row r="770" spans="1:5" x14ac:dyDescent="0.3">
      <c r="A770" s="67" t="s">
        <v>89</v>
      </c>
      <c r="B770" s="106"/>
      <c r="C770" s="107"/>
      <c r="D770" s="107"/>
      <c r="E770" s="40">
        <f t="shared" si="20"/>
        <v>0</v>
      </c>
    </row>
    <row r="771" spans="1:5" x14ac:dyDescent="0.3">
      <c r="A771" s="70" t="s">
        <v>185</v>
      </c>
      <c r="B771" s="106">
        <f>[5]AGRICULTURE!$G$47</f>
        <v>700000</v>
      </c>
      <c r="C771" s="107"/>
      <c r="D771" s="108">
        <v>200000</v>
      </c>
      <c r="E771" s="14">
        <f t="shared" si="20"/>
        <v>500000</v>
      </c>
    </row>
    <row r="772" spans="1:5" x14ac:dyDescent="0.3">
      <c r="A772" s="6" t="s">
        <v>6</v>
      </c>
      <c r="B772" s="7">
        <f>SUM(B771)</f>
        <v>700000</v>
      </c>
      <c r="C772" s="7"/>
      <c r="D772" s="7">
        <f>D771</f>
        <v>200000</v>
      </c>
      <c r="E772" s="7">
        <f t="shared" si="20"/>
        <v>500000</v>
      </c>
    </row>
    <row r="773" spans="1:5" x14ac:dyDescent="0.3">
      <c r="A773" s="67" t="s">
        <v>186</v>
      </c>
      <c r="B773" s="71"/>
      <c r="C773" s="71"/>
      <c r="D773" s="71"/>
      <c r="E773" s="76">
        <f t="shared" si="20"/>
        <v>0</v>
      </c>
    </row>
    <row r="774" spans="1:5" x14ac:dyDescent="0.3">
      <c r="A774" s="101" t="s">
        <v>97</v>
      </c>
      <c r="B774" s="79">
        <f>[5]AGRICULTURE!$G$56</f>
        <v>10000000</v>
      </c>
      <c r="C774" s="79"/>
      <c r="D774" s="79">
        <v>1000000</v>
      </c>
      <c r="E774" s="72">
        <f t="shared" si="20"/>
        <v>9000000</v>
      </c>
    </row>
    <row r="775" spans="1:5" x14ac:dyDescent="0.3">
      <c r="A775" s="6" t="s">
        <v>6</v>
      </c>
      <c r="B775" s="66">
        <f>SUM(B774)</f>
        <v>10000000</v>
      </c>
      <c r="C775" s="66"/>
      <c r="D775" s="66">
        <v>1000000</v>
      </c>
      <c r="E775" s="66">
        <f t="shared" si="20"/>
        <v>9000000</v>
      </c>
    </row>
    <row r="776" spans="1:5" x14ac:dyDescent="0.3">
      <c r="A776" s="70"/>
      <c r="B776" s="71"/>
      <c r="C776" s="73"/>
      <c r="D776" s="73"/>
      <c r="E776" s="76">
        <f t="shared" si="20"/>
        <v>0</v>
      </c>
    </row>
    <row r="777" spans="1:5" x14ac:dyDescent="0.3">
      <c r="A777" s="65" t="s">
        <v>253</v>
      </c>
      <c r="B777" s="66">
        <f>B753</f>
        <v>16853421</v>
      </c>
      <c r="C777" s="66">
        <f>C753</f>
        <v>0</v>
      </c>
      <c r="D777" s="66">
        <f>D753</f>
        <v>2390000</v>
      </c>
      <c r="E777" s="66">
        <f>E753</f>
        <v>14463421</v>
      </c>
    </row>
    <row r="778" spans="1:5" x14ac:dyDescent="0.3">
      <c r="A778" s="85"/>
      <c r="B778" s="71"/>
      <c r="C778" s="73"/>
      <c r="D778" s="73"/>
      <c r="E778" s="76">
        <f t="shared" si="20"/>
        <v>0</v>
      </c>
    </row>
    <row r="779" spans="1:5" x14ac:dyDescent="0.3">
      <c r="A779" s="65" t="s">
        <v>203</v>
      </c>
      <c r="B779" s="66">
        <f>B777</f>
        <v>16853421</v>
      </c>
      <c r="C779" s="66">
        <f>C777</f>
        <v>0</v>
      </c>
      <c r="D779" s="66">
        <f>D777</f>
        <v>2390000</v>
      </c>
      <c r="E779" s="66">
        <f>E777</f>
        <v>14463421</v>
      </c>
    </row>
    <row r="780" spans="1:5" x14ac:dyDescent="0.3">
      <c r="A780" s="67" t="s">
        <v>140</v>
      </c>
      <c r="B780" s="71"/>
      <c r="C780" s="73"/>
      <c r="D780" s="73"/>
      <c r="E780" s="76">
        <f t="shared" si="20"/>
        <v>0</v>
      </c>
    </row>
    <row r="781" spans="1:5" ht="37.5" x14ac:dyDescent="0.3">
      <c r="A781" s="46" t="s">
        <v>298</v>
      </c>
      <c r="B781" s="71">
        <f>[5]AGRICULTURE!$G$74</f>
        <v>13600000</v>
      </c>
      <c r="C781" s="73"/>
      <c r="D781" s="73"/>
      <c r="E781" s="72">
        <f>B781</f>
        <v>13600000</v>
      </c>
    </row>
    <row r="782" spans="1:5" x14ac:dyDescent="0.3">
      <c r="A782" s="65" t="s">
        <v>138</v>
      </c>
      <c r="B782" s="66">
        <f>SUM(B781)</f>
        <v>13600000</v>
      </c>
      <c r="C782" s="66"/>
      <c r="D782" s="66"/>
      <c r="E782" s="66">
        <f t="shared" si="20"/>
        <v>13600000</v>
      </c>
    </row>
    <row r="783" spans="1:5" x14ac:dyDescent="0.3">
      <c r="A783" s="67" t="s">
        <v>259</v>
      </c>
      <c r="B783" s="71"/>
      <c r="C783" s="73"/>
      <c r="D783" s="73"/>
      <c r="E783" s="76">
        <f t="shared" si="20"/>
        <v>0</v>
      </c>
    </row>
    <row r="784" spans="1:5" ht="37.5" x14ac:dyDescent="0.3">
      <c r="A784" s="46" t="s">
        <v>299</v>
      </c>
      <c r="B784" s="79">
        <f>[5]AGRICULTURE!$G$97</f>
        <v>1600000</v>
      </c>
      <c r="C784" s="79"/>
      <c r="D784" s="79">
        <f>[8]Summary!$C$14</f>
        <v>1600000</v>
      </c>
      <c r="E784" s="69">
        <f t="shared" si="20"/>
        <v>0</v>
      </c>
    </row>
    <row r="785" spans="1:5" x14ac:dyDescent="0.3">
      <c r="A785" s="65" t="s">
        <v>266</v>
      </c>
      <c r="B785" s="66">
        <f>B784</f>
        <v>1600000</v>
      </c>
      <c r="C785" s="66">
        <f>C784</f>
        <v>0</v>
      </c>
      <c r="D785" s="66">
        <f>D784</f>
        <v>1600000</v>
      </c>
      <c r="E785" s="66">
        <f t="shared" si="20"/>
        <v>0</v>
      </c>
    </row>
    <row r="786" spans="1:5" x14ac:dyDescent="0.3">
      <c r="A786" s="67" t="s">
        <v>292</v>
      </c>
      <c r="B786" s="71"/>
      <c r="C786" s="73"/>
      <c r="D786" s="73"/>
      <c r="E786" s="76">
        <f t="shared" si="20"/>
        <v>0</v>
      </c>
    </row>
    <row r="787" spans="1:5" x14ac:dyDescent="0.3">
      <c r="A787" s="46" t="s">
        <v>300</v>
      </c>
      <c r="B787" s="79">
        <f>[5]AGRICULTURE!$G$105</f>
        <v>4000000</v>
      </c>
      <c r="C787" s="79"/>
      <c r="D787" s="79">
        <v>1000000</v>
      </c>
      <c r="E787" s="72">
        <f t="shared" si="20"/>
        <v>3000000</v>
      </c>
    </row>
    <row r="788" spans="1:5" x14ac:dyDescent="0.3">
      <c r="A788" s="65" t="s">
        <v>266</v>
      </c>
      <c r="B788" s="66">
        <f>SUM(B787)</f>
        <v>4000000</v>
      </c>
      <c r="C788" s="66">
        <f>SUM(C787)</f>
        <v>0</v>
      </c>
      <c r="D788" s="66">
        <f>SUM(D787)</f>
        <v>1000000</v>
      </c>
      <c r="E788" s="66">
        <f>SUM(E787)</f>
        <v>3000000</v>
      </c>
    </row>
    <row r="789" spans="1:5" x14ac:dyDescent="0.3">
      <c r="A789" s="85"/>
      <c r="B789" s="73"/>
      <c r="C789" s="73"/>
      <c r="D789" s="73"/>
      <c r="E789" s="76">
        <f t="shared" si="20"/>
        <v>0</v>
      </c>
    </row>
    <row r="790" spans="1:5" x14ac:dyDescent="0.3">
      <c r="A790" s="65" t="s">
        <v>143</v>
      </c>
      <c r="B790" s="66">
        <f>B782+B785+B788</f>
        <v>19200000</v>
      </c>
      <c r="C790" s="66">
        <f>C782+C785+C788</f>
        <v>0</v>
      </c>
      <c r="D790" s="66">
        <f>D782+D785+D788</f>
        <v>2600000</v>
      </c>
      <c r="E790" s="66">
        <f t="shared" si="20"/>
        <v>16600000</v>
      </c>
    </row>
    <row r="791" spans="1:5" x14ac:dyDescent="0.3">
      <c r="A791" s="85"/>
      <c r="B791" s="71"/>
      <c r="C791" s="73"/>
      <c r="D791" s="73"/>
      <c r="E791" s="76">
        <f t="shared" si="20"/>
        <v>0</v>
      </c>
    </row>
    <row r="792" spans="1:5" x14ac:dyDescent="0.3">
      <c r="A792" s="65" t="s">
        <v>251</v>
      </c>
      <c r="B792" s="66">
        <f>B779+B790</f>
        <v>36053421</v>
      </c>
      <c r="C792" s="66">
        <f>C779+C790</f>
        <v>0</v>
      </c>
      <c r="D792" s="66">
        <f>D779+D790</f>
        <v>4990000</v>
      </c>
      <c r="E792" s="66">
        <f t="shared" si="20"/>
        <v>31063421</v>
      </c>
    </row>
    <row r="793" spans="1:5" x14ac:dyDescent="0.3">
      <c r="A793" s="99"/>
      <c r="B793" s="96"/>
      <c r="C793" s="97"/>
      <c r="D793" s="97"/>
      <c r="E793" s="76">
        <f t="shared" si="20"/>
        <v>0</v>
      </c>
    </row>
    <row r="794" spans="1:5" x14ac:dyDescent="0.3">
      <c r="A794" s="100" t="s">
        <v>301</v>
      </c>
      <c r="B794" s="100"/>
      <c r="C794" s="100"/>
      <c r="D794" s="100"/>
      <c r="E794" s="76">
        <f t="shared" si="20"/>
        <v>0</v>
      </c>
    </row>
    <row r="795" spans="1:5" x14ac:dyDescent="0.3">
      <c r="A795" s="65" t="s">
        <v>57</v>
      </c>
      <c r="B795" s="66">
        <f>B798+B801+B804+B807+B810+B814</f>
        <v>2240000</v>
      </c>
      <c r="C795" s="66">
        <f>C798+C801+C804+C807+C810+C814</f>
        <v>0</v>
      </c>
      <c r="D795" s="66">
        <f>D798+D801+D804+D807+D810+D814</f>
        <v>940000</v>
      </c>
      <c r="E795" s="66">
        <f>E798+E801+E804+E807+E810+E814</f>
        <v>1300000</v>
      </c>
    </row>
    <row r="796" spans="1:5" x14ac:dyDescent="0.3">
      <c r="A796" s="67" t="s">
        <v>62</v>
      </c>
      <c r="B796" s="71"/>
      <c r="C796" s="73"/>
      <c r="D796" s="73"/>
      <c r="E796" s="76">
        <f t="shared" si="20"/>
        <v>0</v>
      </c>
    </row>
    <row r="797" spans="1:5" x14ac:dyDescent="0.3">
      <c r="A797" s="70" t="s">
        <v>63</v>
      </c>
      <c r="B797" s="71">
        <f>[5]AGRICULTURE!$H$16</f>
        <v>100000</v>
      </c>
      <c r="C797" s="73"/>
      <c r="D797" s="74">
        <v>50000</v>
      </c>
      <c r="E797" s="72">
        <v>50000</v>
      </c>
    </row>
    <row r="798" spans="1:5" x14ac:dyDescent="0.3">
      <c r="A798" s="65" t="s">
        <v>6</v>
      </c>
      <c r="B798" s="66">
        <f>SUM(B797)</f>
        <v>100000</v>
      </c>
      <c r="C798" s="66"/>
      <c r="D798" s="66">
        <v>50000</v>
      </c>
      <c r="E798" s="66">
        <f t="shared" ref="E798:E832" si="21">B798+C798-D798</f>
        <v>50000</v>
      </c>
    </row>
    <row r="799" spans="1:5" x14ac:dyDescent="0.3">
      <c r="A799" s="67" t="s">
        <v>65</v>
      </c>
      <c r="B799" s="71"/>
      <c r="C799" s="73"/>
      <c r="D799" s="73"/>
      <c r="E799" s="76">
        <f t="shared" si="21"/>
        <v>0</v>
      </c>
    </row>
    <row r="800" spans="1:5" x14ac:dyDescent="0.3">
      <c r="A800" s="70" t="s">
        <v>68</v>
      </c>
      <c r="B800" s="71">
        <f>[5]AGRICULTURE!$H$22</f>
        <v>800000</v>
      </c>
      <c r="C800" s="73"/>
      <c r="D800" s="74">
        <v>300000</v>
      </c>
      <c r="E800" s="72">
        <f t="shared" si="21"/>
        <v>500000</v>
      </c>
    </row>
    <row r="801" spans="1:5" x14ac:dyDescent="0.3">
      <c r="A801" s="65" t="s">
        <v>6</v>
      </c>
      <c r="B801" s="66">
        <f>SUM(B800)</f>
        <v>800000</v>
      </c>
      <c r="C801" s="66"/>
      <c r="D801" s="66">
        <f>D800</f>
        <v>300000</v>
      </c>
      <c r="E801" s="66">
        <f t="shared" si="21"/>
        <v>500000</v>
      </c>
    </row>
    <row r="802" spans="1:5" x14ac:dyDescent="0.3">
      <c r="A802" s="105" t="s">
        <v>78</v>
      </c>
      <c r="B802" s="76"/>
      <c r="C802" s="76"/>
      <c r="D802" s="76"/>
      <c r="E802" s="76"/>
    </row>
    <row r="803" spans="1:5" x14ac:dyDescent="0.3">
      <c r="A803" s="46" t="s">
        <v>302</v>
      </c>
      <c r="B803" s="72">
        <f>[5]AGRICULTURE!$H$32</f>
        <v>500000</v>
      </c>
      <c r="C803" s="77"/>
      <c r="D803" s="72">
        <v>200000</v>
      </c>
      <c r="E803" s="72">
        <f>B803+C803-D803</f>
        <v>300000</v>
      </c>
    </row>
    <row r="804" spans="1:5" x14ac:dyDescent="0.3">
      <c r="A804" s="65" t="s">
        <v>6</v>
      </c>
      <c r="B804" s="66">
        <f>SUM(B803)</f>
        <v>500000</v>
      </c>
      <c r="C804" s="66"/>
      <c r="D804" s="66">
        <f>D803</f>
        <v>200000</v>
      </c>
      <c r="E804" s="66">
        <f>B804+C804-D804</f>
        <v>300000</v>
      </c>
    </row>
    <row r="805" spans="1:5" x14ac:dyDescent="0.3">
      <c r="A805" s="67" t="s">
        <v>80</v>
      </c>
      <c r="B805" s="71"/>
      <c r="C805" s="73"/>
      <c r="D805" s="73"/>
      <c r="E805" s="76">
        <f t="shared" si="21"/>
        <v>0</v>
      </c>
    </row>
    <row r="806" spans="1:5" x14ac:dyDescent="0.3">
      <c r="A806" s="70" t="s">
        <v>81</v>
      </c>
      <c r="B806" s="74">
        <f>[5]AGRICULTURE!$H$35</f>
        <v>240000</v>
      </c>
      <c r="C806" s="73"/>
      <c r="D806" s="74">
        <v>140000</v>
      </c>
      <c r="E806" s="72">
        <f t="shared" si="21"/>
        <v>100000</v>
      </c>
    </row>
    <row r="807" spans="1:5" x14ac:dyDescent="0.3">
      <c r="A807" s="65" t="s">
        <v>6</v>
      </c>
      <c r="B807" s="66">
        <f>SUM(B806)</f>
        <v>240000</v>
      </c>
      <c r="C807" s="66">
        <f>SUM(C806)</f>
        <v>0</v>
      </c>
      <c r="D807" s="66">
        <f>SUM(D806)</f>
        <v>140000</v>
      </c>
      <c r="E807" s="66">
        <f>SUM(E806)</f>
        <v>100000</v>
      </c>
    </row>
    <row r="808" spans="1:5" x14ac:dyDescent="0.3">
      <c r="A808" s="67" t="s">
        <v>89</v>
      </c>
      <c r="B808" s="71"/>
      <c r="C808" s="73"/>
      <c r="D808" s="73"/>
      <c r="E808" s="76">
        <f t="shared" si="21"/>
        <v>0</v>
      </c>
    </row>
    <row r="809" spans="1:5" x14ac:dyDescent="0.3">
      <c r="A809" s="70" t="s">
        <v>185</v>
      </c>
      <c r="B809" s="71">
        <f>[5]AGRICULTURE!$H$47</f>
        <v>300000</v>
      </c>
      <c r="C809" s="73"/>
      <c r="D809" s="74">
        <v>50000</v>
      </c>
      <c r="E809" s="72">
        <f t="shared" si="21"/>
        <v>250000</v>
      </c>
    </row>
    <row r="810" spans="1:5" x14ac:dyDescent="0.3">
      <c r="A810" s="65" t="s">
        <v>6</v>
      </c>
      <c r="B810" s="66">
        <f>SUM(B809)</f>
        <v>300000</v>
      </c>
      <c r="C810" s="66"/>
      <c r="D810" s="66">
        <f>D809</f>
        <v>50000</v>
      </c>
      <c r="E810" s="66">
        <f t="shared" si="21"/>
        <v>250000</v>
      </c>
    </row>
    <row r="811" spans="1:5" x14ac:dyDescent="0.3">
      <c r="A811" s="67" t="s">
        <v>186</v>
      </c>
      <c r="B811" s="71"/>
      <c r="C811" s="73"/>
      <c r="D811" s="73"/>
      <c r="E811" s="76">
        <f t="shared" si="21"/>
        <v>0</v>
      </c>
    </row>
    <row r="812" spans="1:5" x14ac:dyDescent="0.3">
      <c r="A812" s="70" t="s">
        <v>96</v>
      </c>
      <c r="B812" s="71"/>
      <c r="C812" s="73"/>
      <c r="D812" s="73"/>
      <c r="E812" s="76">
        <f t="shared" si="21"/>
        <v>0</v>
      </c>
    </row>
    <row r="813" spans="1:5" x14ac:dyDescent="0.3">
      <c r="A813" s="70" t="s">
        <v>97</v>
      </c>
      <c r="B813" s="71">
        <f>[5]AGRICULTURE!$H$56</f>
        <v>300000</v>
      </c>
      <c r="C813" s="73"/>
      <c r="D813" s="74">
        <v>200000</v>
      </c>
      <c r="E813" s="72">
        <f t="shared" si="21"/>
        <v>100000</v>
      </c>
    </row>
    <row r="814" spans="1:5" x14ac:dyDescent="0.3">
      <c r="A814" s="65" t="s">
        <v>6</v>
      </c>
      <c r="B814" s="66">
        <f>SUM(B813)</f>
        <v>300000</v>
      </c>
      <c r="C814" s="66"/>
      <c r="D814" s="66">
        <f>D813</f>
        <v>200000</v>
      </c>
      <c r="E814" s="66">
        <f t="shared" si="21"/>
        <v>100000</v>
      </c>
    </row>
    <row r="815" spans="1:5" x14ac:dyDescent="0.3">
      <c r="A815" s="70"/>
      <c r="B815" s="71"/>
      <c r="C815" s="73"/>
      <c r="D815" s="73"/>
      <c r="E815" s="76">
        <f t="shared" si="21"/>
        <v>0</v>
      </c>
    </row>
    <row r="816" spans="1:5" x14ac:dyDescent="0.3">
      <c r="A816" s="65" t="s">
        <v>253</v>
      </c>
      <c r="B816" s="66">
        <f>B795</f>
        <v>2240000</v>
      </c>
      <c r="C816" s="66">
        <f>C795</f>
        <v>0</v>
      </c>
      <c r="D816" s="66">
        <f>D795</f>
        <v>940000</v>
      </c>
      <c r="E816" s="66">
        <f>E795</f>
        <v>1300000</v>
      </c>
    </row>
    <row r="817" spans="1:5" x14ac:dyDescent="0.3">
      <c r="A817" s="85"/>
      <c r="B817" s="71"/>
      <c r="C817" s="73"/>
      <c r="D817" s="73"/>
      <c r="E817" s="76">
        <f t="shared" si="21"/>
        <v>0</v>
      </c>
    </row>
    <row r="818" spans="1:5" x14ac:dyDescent="0.3">
      <c r="A818" s="65" t="s">
        <v>203</v>
      </c>
      <c r="B818" s="66">
        <f>B816</f>
        <v>2240000</v>
      </c>
      <c r="C818" s="66">
        <f>C816</f>
        <v>0</v>
      </c>
      <c r="D818" s="66">
        <f>D816</f>
        <v>940000</v>
      </c>
      <c r="E818" s="66">
        <f t="shared" si="21"/>
        <v>1300000</v>
      </c>
    </row>
    <row r="819" spans="1:5" x14ac:dyDescent="0.3">
      <c r="A819" s="67" t="s">
        <v>140</v>
      </c>
      <c r="B819" s="71"/>
      <c r="C819" s="73"/>
      <c r="D819" s="73"/>
      <c r="E819" s="76">
        <f t="shared" si="21"/>
        <v>0</v>
      </c>
    </row>
    <row r="820" spans="1:5" x14ac:dyDescent="0.3">
      <c r="A820" s="67"/>
      <c r="B820" s="71">
        <v>0</v>
      </c>
      <c r="C820" s="73"/>
      <c r="D820" s="73"/>
      <c r="E820" s="69">
        <v>0</v>
      </c>
    </row>
    <row r="821" spans="1:5" x14ac:dyDescent="0.3">
      <c r="A821" s="65" t="s">
        <v>143</v>
      </c>
      <c r="B821" s="66">
        <v>0</v>
      </c>
      <c r="C821" s="66"/>
      <c r="D821" s="66"/>
      <c r="E821" s="66">
        <f t="shared" si="21"/>
        <v>0</v>
      </c>
    </row>
    <row r="822" spans="1:5" x14ac:dyDescent="0.3">
      <c r="A822" s="85"/>
      <c r="B822" s="71"/>
      <c r="C822" s="73"/>
      <c r="D822" s="73"/>
      <c r="E822" s="76">
        <f t="shared" si="21"/>
        <v>0</v>
      </c>
    </row>
    <row r="823" spans="1:5" x14ac:dyDescent="0.3">
      <c r="A823" s="65" t="s">
        <v>251</v>
      </c>
      <c r="B823" s="66">
        <f>B816+B821</f>
        <v>2240000</v>
      </c>
      <c r="C823" s="66">
        <f>C816+C821</f>
        <v>0</v>
      </c>
      <c r="D823" s="66">
        <f>D816+D821</f>
        <v>940000</v>
      </c>
      <c r="E823" s="66">
        <f>E816+E821</f>
        <v>1300000</v>
      </c>
    </row>
    <row r="824" spans="1:5" x14ac:dyDescent="0.3">
      <c r="A824" s="99"/>
      <c r="B824" s="71"/>
      <c r="C824" s="73"/>
      <c r="D824" s="73"/>
      <c r="E824" s="76">
        <f t="shared" si="21"/>
        <v>0</v>
      </c>
    </row>
    <row r="825" spans="1:5" x14ac:dyDescent="0.3">
      <c r="A825" s="6" t="s">
        <v>303</v>
      </c>
      <c r="B825" s="66">
        <f>B437</f>
        <v>159761423.36917862</v>
      </c>
      <c r="C825" s="66">
        <f>C437</f>
        <v>0</v>
      </c>
      <c r="D825" s="66">
        <f>D437</f>
        <v>18622806.885257453</v>
      </c>
      <c r="E825" s="66">
        <f>E437</f>
        <v>141138616.48392117</v>
      </c>
    </row>
    <row r="826" spans="1:5" x14ac:dyDescent="0.3">
      <c r="A826" s="99"/>
      <c r="B826" s="71"/>
      <c r="C826" s="73"/>
      <c r="D826" s="73"/>
      <c r="E826" s="76"/>
    </row>
    <row r="827" spans="1:5" x14ac:dyDescent="0.3">
      <c r="A827" s="6" t="s">
        <v>304</v>
      </c>
      <c r="B827" s="66">
        <f>B442+B566+B623+B662+B711+B753+B795</f>
        <v>50325822</v>
      </c>
      <c r="C827" s="66">
        <f>C442+C566+C623+C662+C711+C753+C795</f>
        <v>18665498</v>
      </c>
      <c r="D827" s="66">
        <f>D442+D566+D623+D662+D711+D753+D795</f>
        <v>15023301</v>
      </c>
      <c r="E827" s="66">
        <f>E442+E566+E623+E662+E711+E753+E795</f>
        <v>53968019</v>
      </c>
    </row>
    <row r="828" spans="1:5" x14ac:dyDescent="0.3">
      <c r="A828" s="99"/>
      <c r="B828" s="71"/>
      <c r="C828" s="73"/>
      <c r="D828" s="73"/>
      <c r="E828" s="76"/>
    </row>
    <row r="829" spans="1:5" x14ac:dyDescent="0.3">
      <c r="A829" s="15" t="s">
        <v>305</v>
      </c>
      <c r="B829" s="66">
        <f>B508+B598+B647+B693+B735+B779+B818</f>
        <v>210087245.36917862</v>
      </c>
      <c r="C829" s="66">
        <f>C508+C598+C647+C693+C735+C779+C818</f>
        <v>18665498</v>
      </c>
      <c r="D829" s="66">
        <f>D508+D598+D647+D693+D735+D779+D818</f>
        <v>33646107.885257453</v>
      </c>
      <c r="E829" s="66">
        <f>E508+E598+E647+E693+E735+E779+E818</f>
        <v>195106635.48392117</v>
      </c>
    </row>
    <row r="830" spans="1:5" x14ac:dyDescent="0.3">
      <c r="A830" s="1"/>
      <c r="B830" s="71"/>
      <c r="C830" s="73"/>
      <c r="D830" s="73"/>
      <c r="E830" s="76">
        <f t="shared" si="21"/>
        <v>0</v>
      </c>
    </row>
    <row r="831" spans="1:5" x14ac:dyDescent="0.3">
      <c r="A831" s="15" t="s">
        <v>179</v>
      </c>
      <c r="B831" s="66">
        <f>B561+B618+B657+B706+B748+B790+B821</f>
        <v>314303103</v>
      </c>
      <c r="C831" s="66">
        <f>C561+C618+C657+C706+C748+C790+C821</f>
        <v>172271858.67000002</v>
      </c>
      <c r="D831" s="66">
        <f>D561+D618+D657+D706+D748+D790+D821</f>
        <v>58556000</v>
      </c>
      <c r="E831" s="66">
        <f>E561+E618+E657+E706+E748+E790+E821</f>
        <v>428018961.67000002</v>
      </c>
    </row>
    <row r="832" spans="1:5" x14ac:dyDescent="0.3">
      <c r="A832" s="1"/>
      <c r="B832" s="71"/>
      <c r="C832" s="73"/>
      <c r="D832" s="73"/>
      <c r="E832" s="76">
        <f t="shared" si="21"/>
        <v>0</v>
      </c>
    </row>
    <row r="833" spans="1:5" x14ac:dyDescent="0.3">
      <c r="A833" s="15" t="s">
        <v>306</v>
      </c>
      <c r="B833" s="66">
        <f>B829+B831</f>
        <v>524390348.36917865</v>
      </c>
      <c r="C833" s="66">
        <f>C829+C831</f>
        <v>190937356.67000002</v>
      </c>
      <c r="D833" s="66">
        <f>D829+D831</f>
        <v>92202107.885257453</v>
      </c>
      <c r="E833" s="66">
        <f>E829+E831</f>
        <v>623125597.15392113</v>
      </c>
    </row>
    <row r="834" spans="1:5" x14ac:dyDescent="0.3">
      <c r="A834" s="31"/>
      <c r="B834" s="32"/>
      <c r="C834" s="32"/>
      <c r="D834" s="63"/>
      <c r="E834" s="32"/>
    </row>
    <row r="835" spans="1:5" x14ac:dyDescent="0.25">
      <c r="A835" s="676" t="s">
        <v>307</v>
      </c>
      <c r="B835" s="676"/>
      <c r="C835" s="676"/>
      <c r="D835" s="676"/>
      <c r="E835" s="676"/>
    </row>
    <row r="836" spans="1:5" x14ac:dyDescent="0.25">
      <c r="A836" s="109" t="s">
        <v>181</v>
      </c>
      <c r="B836" s="109"/>
      <c r="C836" s="109"/>
      <c r="D836" s="109"/>
      <c r="E836" s="109"/>
    </row>
    <row r="837" spans="1:5" x14ac:dyDescent="0.3">
      <c r="A837" s="65" t="s">
        <v>53</v>
      </c>
      <c r="B837" s="110">
        <f>B840</f>
        <v>31965024.461614348</v>
      </c>
      <c r="C837" s="110">
        <f>C840</f>
        <v>0</v>
      </c>
      <c r="D837" s="110">
        <f>D840</f>
        <v>2525567.9522152399</v>
      </c>
      <c r="E837" s="110">
        <f>E840</f>
        <v>29439456.509399109</v>
      </c>
    </row>
    <row r="838" spans="1:5" x14ac:dyDescent="0.3">
      <c r="A838" s="67" t="s">
        <v>54</v>
      </c>
      <c r="B838" s="111"/>
      <c r="C838" s="68"/>
      <c r="D838" s="68"/>
      <c r="E838" s="112">
        <f>B838+C838-D838</f>
        <v>0</v>
      </c>
    </row>
    <row r="839" spans="1:5" x14ac:dyDescent="0.3">
      <c r="A839" s="113" t="s">
        <v>55</v>
      </c>
      <c r="B839" s="114">
        <f>[5]ENVIRONMENT!$E$5</f>
        <v>31965024.461614348</v>
      </c>
      <c r="C839" s="68"/>
      <c r="D839" s="68">
        <f>'[3]P.E ANALYSIS'!$E$5</f>
        <v>2525567.9522152399</v>
      </c>
      <c r="E839" s="115">
        <f>B839+C839-D839</f>
        <v>29439456.509399109</v>
      </c>
    </row>
    <row r="840" spans="1:5" x14ac:dyDescent="0.3">
      <c r="A840" s="116" t="s">
        <v>6</v>
      </c>
      <c r="B840" s="110">
        <f>B839</f>
        <v>31965024.461614348</v>
      </c>
      <c r="C840" s="110">
        <f>C839</f>
        <v>0</v>
      </c>
      <c r="D840" s="110">
        <f>D839</f>
        <v>2525567.9522152399</v>
      </c>
      <c r="E840" s="110">
        <f>E839</f>
        <v>29439456.509399109</v>
      </c>
    </row>
    <row r="841" spans="1:5" x14ac:dyDescent="0.3">
      <c r="A841" s="117"/>
      <c r="B841" s="111"/>
      <c r="C841" s="68"/>
      <c r="D841" s="68"/>
      <c r="E841" s="68"/>
    </row>
    <row r="842" spans="1:5" x14ac:dyDescent="0.3">
      <c r="A842" s="65" t="s">
        <v>57</v>
      </c>
      <c r="B842" s="110">
        <f>B894+B931</f>
        <v>21843265</v>
      </c>
      <c r="C842" s="110">
        <f>C894+C931</f>
        <v>22973280.899999999</v>
      </c>
      <c r="D842" s="110">
        <f>D894+D931</f>
        <v>435100</v>
      </c>
      <c r="E842" s="110">
        <f>E894+E931</f>
        <v>44381445.899999999</v>
      </c>
    </row>
    <row r="843" spans="1:5" x14ac:dyDescent="0.3">
      <c r="A843" s="67" t="s">
        <v>62</v>
      </c>
      <c r="B843" s="111"/>
      <c r="C843" s="68"/>
      <c r="D843" s="68"/>
      <c r="E843" s="68"/>
    </row>
    <row r="844" spans="1:5" x14ac:dyDescent="0.3">
      <c r="A844" s="70" t="s">
        <v>63</v>
      </c>
      <c r="B844" s="118">
        <f>[5]ENVIRONMENT!$B$10</f>
        <v>700000</v>
      </c>
      <c r="C844" s="68"/>
      <c r="D844" s="68"/>
      <c r="E844" s="68">
        <f>B844+C844-D844</f>
        <v>700000</v>
      </c>
    </row>
    <row r="845" spans="1:5" x14ac:dyDescent="0.3">
      <c r="A845" s="70" t="s">
        <v>64</v>
      </c>
      <c r="B845" s="118">
        <f>[5]ENVIRONMENT!$B$11</f>
        <v>50000</v>
      </c>
      <c r="C845" s="68"/>
      <c r="D845" s="68"/>
      <c r="E845" s="68">
        <f t="shared" ref="E845:E853" si="22">B845+C845-D845</f>
        <v>50000</v>
      </c>
    </row>
    <row r="846" spans="1:5" x14ac:dyDescent="0.3">
      <c r="A846" s="116" t="s">
        <v>6</v>
      </c>
      <c r="B846" s="110">
        <f>SUM(B844:B845)</f>
        <v>750000</v>
      </c>
      <c r="C846" s="110"/>
      <c r="D846" s="110"/>
      <c r="E846" s="66">
        <f t="shared" si="22"/>
        <v>750000</v>
      </c>
    </row>
    <row r="847" spans="1:5" x14ac:dyDescent="0.3">
      <c r="A847" s="67" t="s">
        <v>65</v>
      </c>
      <c r="B847" s="111"/>
      <c r="C847" s="68"/>
      <c r="D847" s="68"/>
      <c r="E847" s="69">
        <f t="shared" si="22"/>
        <v>0</v>
      </c>
    </row>
    <row r="848" spans="1:5" x14ac:dyDescent="0.3">
      <c r="A848" s="119" t="s">
        <v>66</v>
      </c>
      <c r="B848" s="120">
        <f>[5]ENVIRONMENT!$B$14</f>
        <v>1000000</v>
      </c>
      <c r="C848" s="68"/>
      <c r="D848" s="68"/>
      <c r="E848" s="72">
        <f t="shared" si="22"/>
        <v>1000000</v>
      </c>
    </row>
    <row r="849" spans="1:5" x14ac:dyDescent="0.3">
      <c r="A849" s="18" t="s">
        <v>68</v>
      </c>
      <c r="B849" s="120">
        <f>[5]ENVIRONMENT!$B$16</f>
        <v>2000000</v>
      </c>
      <c r="C849" s="68">
        <v>5000000</v>
      </c>
      <c r="D849" s="68"/>
      <c r="E849" s="72">
        <f t="shared" si="22"/>
        <v>7000000</v>
      </c>
    </row>
    <row r="850" spans="1:5" x14ac:dyDescent="0.3">
      <c r="A850" s="116" t="s">
        <v>6</v>
      </c>
      <c r="B850" s="110">
        <f>SUM(B848:B849)</f>
        <v>3000000</v>
      </c>
      <c r="C850" s="110">
        <f t="shared" ref="C850:E850" si="23">SUM(C848:C849)</f>
        <v>5000000</v>
      </c>
      <c r="D850" s="110">
        <f t="shared" si="23"/>
        <v>0</v>
      </c>
      <c r="E850" s="110">
        <f t="shared" si="23"/>
        <v>8000000</v>
      </c>
    </row>
    <row r="851" spans="1:5" x14ac:dyDescent="0.3">
      <c r="A851" s="67" t="s">
        <v>72</v>
      </c>
      <c r="B851" s="118"/>
      <c r="C851" s="68"/>
      <c r="D851" s="68"/>
      <c r="E851" s="69">
        <f t="shared" si="22"/>
        <v>0</v>
      </c>
    </row>
    <row r="852" spans="1:5" x14ac:dyDescent="0.3">
      <c r="A852" s="70" t="s">
        <v>146</v>
      </c>
      <c r="B852" s="118">
        <f>[5]ENVIRONMENT!$B$19</f>
        <v>500000</v>
      </c>
      <c r="C852" s="68"/>
      <c r="D852" s="68"/>
      <c r="E852" s="72">
        <f t="shared" si="22"/>
        <v>500000</v>
      </c>
    </row>
    <row r="853" spans="1:5" x14ac:dyDescent="0.3">
      <c r="A853" s="116" t="s">
        <v>6</v>
      </c>
      <c r="B853" s="110">
        <f>SUM(B852)</f>
        <v>500000</v>
      </c>
      <c r="C853" s="110"/>
      <c r="D853" s="110"/>
      <c r="E853" s="66">
        <f t="shared" si="22"/>
        <v>500000</v>
      </c>
    </row>
    <row r="854" spans="1:5" x14ac:dyDescent="0.3">
      <c r="A854" s="67" t="s">
        <v>76</v>
      </c>
      <c r="B854" s="111"/>
      <c r="C854" s="68"/>
      <c r="D854" s="68"/>
      <c r="E854" s="68"/>
    </row>
    <row r="855" spans="1:5" x14ac:dyDescent="0.3">
      <c r="A855" s="70" t="s">
        <v>77</v>
      </c>
      <c r="B855" s="118">
        <f>0</f>
        <v>0</v>
      </c>
      <c r="C855" s="68"/>
      <c r="D855" s="68"/>
      <c r="E855" s="68">
        <f>B855+C855-D855</f>
        <v>0</v>
      </c>
    </row>
    <row r="856" spans="1:5" x14ac:dyDescent="0.3">
      <c r="A856" s="70" t="s">
        <v>152</v>
      </c>
      <c r="B856" s="121">
        <f>[5]ENVIRONMENT!$B$22</f>
        <v>1000000</v>
      </c>
      <c r="C856" s="68"/>
      <c r="D856" s="68"/>
      <c r="E856" s="68">
        <f>B856+C856-D856</f>
        <v>1000000</v>
      </c>
    </row>
    <row r="857" spans="1:5" x14ac:dyDescent="0.3">
      <c r="A857" s="116" t="s">
        <v>6</v>
      </c>
      <c r="B857" s="110">
        <f>SUM(B855:B856)</f>
        <v>1000000</v>
      </c>
      <c r="C857" s="110"/>
      <c r="D857" s="110"/>
      <c r="E857" s="66">
        <f>B857+C857-D857</f>
        <v>1000000</v>
      </c>
    </row>
    <row r="858" spans="1:5" x14ac:dyDescent="0.3">
      <c r="A858" s="67" t="s">
        <v>78</v>
      </c>
      <c r="B858" s="111"/>
      <c r="C858" s="68"/>
      <c r="D858" s="68"/>
      <c r="E858" s="68"/>
    </row>
    <row r="859" spans="1:5" x14ac:dyDescent="0.3">
      <c r="A859" s="70" t="s">
        <v>308</v>
      </c>
      <c r="B859" s="111"/>
      <c r="C859" s="68"/>
      <c r="D859" s="68"/>
      <c r="E859" s="68"/>
    </row>
    <row r="860" spans="1:5" x14ac:dyDescent="0.3">
      <c r="A860" s="70" t="s">
        <v>183</v>
      </c>
      <c r="B860" s="118">
        <f>[5]ENVIRONMENT!$B$25</f>
        <v>500000</v>
      </c>
      <c r="C860" s="68"/>
      <c r="D860" s="68"/>
      <c r="E860" s="68">
        <f>B860+C860-D860</f>
        <v>500000</v>
      </c>
    </row>
    <row r="861" spans="1:5" x14ac:dyDescent="0.3">
      <c r="A861" s="116" t="s">
        <v>6</v>
      </c>
      <c r="B861" s="110">
        <f>SUM(B860)</f>
        <v>500000</v>
      </c>
      <c r="C861" s="110"/>
      <c r="D861" s="110"/>
      <c r="E861" s="66">
        <f>B861+C861-D861</f>
        <v>500000</v>
      </c>
    </row>
    <row r="862" spans="1:5" x14ac:dyDescent="0.3">
      <c r="A862" s="67" t="s">
        <v>80</v>
      </c>
      <c r="B862" s="118"/>
      <c r="C862" s="68"/>
      <c r="D862" s="68"/>
      <c r="E862" s="68"/>
    </row>
    <row r="863" spans="1:5" x14ac:dyDescent="0.3">
      <c r="A863" s="70" t="s">
        <v>81</v>
      </c>
      <c r="B863" s="118">
        <f>[5]ENVIRONMENT!$B$28</f>
        <v>1000000</v>
      </c>
      <c r="C863" s="68"/>
      <c r="D863" s="68"/>
      <c r="E863" s="68">
        <f>B863+C863-D863</f>
        <v>1000000</v>
      </c>
    </row>
    <row r="864" spans="1:5" x14ac:dyDescent="0.3">
      <c r="A864" s="70" t="s">
        <v>184</v>
      </c>
      <c r="B864" s="118">
        <f>[5]ENVIRONMENT!$B$29</f>
        <v>2000000</v>
      </c>
      <c r="C864" s="68"/>
      <c r="D864" s="68"/>
      <c r="E864" s="68">
        <f>B864+C864-D864</f>
        <v>2000000</v>
      </c>
    </row>
    <row r="865" spans="1:5" x14ac:dyDescent="0.3">
      <c r="A865" s="116" t="s">
        <v>6</v>
      </c>
      <c r="B865" s="110">
        <f>SUM(B863:B864)</f>
        <v>3000000</v>
      </c>
      <c r="C865" s="110"/>
      <c r="D865" s="110"/>
      <c r="E865" s="66">
        <f>B865+C865-D865</f>
        <v>3000000</v>
      </c>
    </row>
    <row r="866" spans="1:5" x14ac:dyDescent="0.3">
      <c r="A866" s="67" t="s">
        <v>82</v>
      </c>
      <c r="B866" s="118"/>
      <c r="C866" s="68"/>
      <c r="D866" s="68"/>
      <c r="E866" s="68"/>
    </row>
    <row r="867" spans="1:5" x14ac:dyDescent="0.3">
      <c r="A867" s="70" t="s">
        <v>83</v>
      </c>
      <c r="B867" s="118">
        <f>[5]ENVIRONMENT!$B$32</f>
        <v>1200000</v>
      </c>
      <c r="C867" s="68"/>
      <c r="D867" s="68"/>
      <c r="E867" s="68">
        <f>B867+C867-D867</f>
        <v>1200000</v>
      </c>
    </row>
    <row r="868" spans="1:5" x14ac:dyDescent="0.3">
      <c r="A868" s="116" t="s">
        <v>6</v>
      </c>
      <c r="B868" s="110">
        <f>SUM(B867)</f>
        <v>1200000</v>
      </c>
      <c r="C868" s="110"/>
      <c r="D868" s="110"/>
      <c r="E868" s="66">
        <f>B868+C868-D868</f>
        <v>1200000</v>
      </c>
    </row>
    <row r="869" spans="1:5" x14ac:dyDescent="0.3">
      <c r="A869" s="67" t="s">
        <v>85</v>
      </c>
      <c r="B869" s="118"/>
      <c r="C869" s="68"/>
      <c r="D869" s="68"/>
      <c r="E869" s="68"/>
    </row>
    <row r="870" spans="1:5" x14ac:dyDescent="0.3">
      <c r="A870" s="70" t="s">
        <v>86</v>
      </c>
      <c r="B870" s="118">
        <f>[5]ENVIRONMENT!$B$35</f>
        <v>1200000</v>
      </c>
      <c r="C870" s="68"/>
      <c r="D870" s="68"/>
      <c r="E870" s="68">
        <f>B870+C870-D870</f>
        <v>1200000</v>
      </c>
    </row>
    <row r="871" spans="1:5" x14ac:dyDescent="0.3">
      <c r="A871" s="70" t="s">
        <v>87</v>
      </c>
      <c r="B871" s="118">
        <f>[5]ENVIRONMENT!$B$36</f>
        <v>1200000</v>
      </c>
      <c r="C871" s="68"/>
      <c r="D871" s="68"/>
      <c r="E871" s="68">
        <f>B871+C871-D871</f>
        <v>1200000</v>
      </c>
    </row>
    <row r="872" spans="1:5" x14ac:dyDescent="0.3">
      <c r="A872" s="70" t="s">
        <v>88</v>
      </c>
      <c r="B872" s="118">
        <f>[5]ENVIRONMENT!$B$37</f>
        <v>300000</v>
      </c>
      <c r="C872" s="68"/>
      <c r="D872" s="68"/>
      <c r="E872" s="68">
        <f>B872+C872-D872</f>
        <v>300000</v>
      </c>
    </row>
    <row r="873" spans="1:5" x14ac:dyDescent="0.3">
      <c r="A873" s="65" t="s">
        <v>6</v>
      </c>
      <c r="B873" s="110">
        <f>SUM(B870:B872)</f>
        <v>2700000</v>
      </c>
      <c r="C873" s="110"/>
      <c r="D873" s="110"/>
      <c r="E873" s="66">
        <f>B873+C873-D873</f>
        <v>2700000</v>
      </c>
    </row>
    <row r="874" spans="1:5" x14ac:dyDescent="0.3">
      <c r="A874" s="67" t="s">
        <v>89</v>
      </c>
      <c r="B874" s="118"/>
      <c r="C874" s="68"/>
      <c r="D874" s="68"/>
      <c r="E874" s="68"/>
    </row>
    <row r="875" spans="1:5" x14ac:dyDescent="0.3">
      <c r="A875" s="119" t="s">
        <v>185</v>
      </c>
      <c r="B875" s="120">
        <f>[5]ENVIRONMENT!$B$40</f>
        <v>2000000</v>
      </c>
      <c r="C875" s="68"/>
      <c r="D875" s="68"/>
      <c r="E875" s="68">
        <f>B875+C875-D875</f>
        <v>2000000</v>
      </c>
    </row>
    <row r="876" spans="1:5" x14ac:dyDescent="0.3">
      <c r="A876" s="65" t="s">
        <v>6</v>
      </c>
      <c r="B876" s="110">
        <f>SUM(B874:B875)</f>
        <v>2000000</v>
      </c>
      <c r="C876" s="110"/>
      <c r="D876" s="110"/>
      <c r="E876" s="66">
        <f>B876+C876-D876</f>
        <v>2000000</v>
      </c>
    </row>
    <row r="877" spans="1:5" x14ac:dyDescent="0.3">
      <c r="A877" s="67" t="s">
        <v>91</v>
      </c>
      <c r="B877" s="118"/>
      <c r="C877" s="68"/>
      <c r="D877" s="68"/>
      <c r="E877" s="68"/>
    </row>
    <row r="878" spans="1:5" x14ac:dyDescent="0.3">
      <c r="A878" s="70" t="s">
        <v>92</v>
      </c>
      <c r="B878" s="118">
        <f>[5]ENVIRONMENT!$B$43</f>
        <v>300000</v>
      </c>
      <c r="C878" s="68"/>
      <c r="D878" s="68"/>
      <c r="E878" s="68">
        <f>B878+C878-D878</f>
        <v>300000</v>
      </c>
    </row>
    <row r="879" spans="1:5" x14ac:dyDescent="0.3">
      <c r="A879" s="70" t="s">
        <v>95</v>
      </c>
      <c r="B879" s="118">
        <f>[5]ENVIRONMENT!$B$45</f>
        <v>500000</v>
      </c>
      <c r="C879" s="68"/>
      <c r="D879" s="68"/>
      <c r="E879" s="68">
        <f>B879+C879-D879</f>
        <v>500000</v>
      </c>
    </row>
    <row r="880" spans="1:5" x14ac:dyDescent="0.3">
      <c r="A880" s="119" t="s">
        <v>309</v>
      </c>
      <c r="B880" s="120">
        <f>[5]ENVIRONMENT!$B$46</f>
        <v>593265</v>
      </c>
      <c r="C880" s="68"/>
      <c r="D880" s="68"/>
      <c r="E880" s="68">
        <f>B880+C880-D880</f>
        <v>593265</v>
      </c>
    </row>
    <row r="881" spans="1:5" x14ac:dyDescent="0.3">
      <c r="A881" s="65" t="s">
        <v>6</v>
      </c>
      <c r="B881" s="110">
        <f>SUM(B878:B880)</f>
        <v>1393265</v>
      </c>
      <c r="C881" s="110"/>
      <c r="D881" s="110"/>
      <c r="E881" s="66">
        <f>B881+C881-D881</f>
        <v>1393265</v>
      </c>
    </row>
    <row r="882" spans="1:5" x14ac:dyDescent="0.3">
      <c r="A882" s="67" t="s">
        <v>96</v>
      </c>
      <c r="B882" s="118"/>
      <c r="C882" s="68"/>
      <c r="D882" s="68"/>
      <c r="E882" s="68"/>
    </row>
    <row r="883" spans="1:5" x14ac:dyDescent="0.3">
      <c r="A883" s="119" t="s">
        <v>97</v>
      </c>
      <c r="B883" s="122">
        <f>[5]ENVIRONMENT!$B$49</f>
        <v>2500000</v>
      </c>
      <c r="C883" s="68"/>
      <c r="D883" s="68"/>
      <c r="E883" s="68">
        <f>B883+C883-D883</f>
        <v>2500000</v>
      </c>
    </row>
    <row r="884" spans="1:5" x14ac:dyDescent="0.3">
      <c r="A884" s="65" t="s">
        <v>6</v>
      </c>
      <c r="B884" s="110">
        <f>SUM(B883)</f>
        <v>2500000</v>
      </c>
      <c r="C884" s="110"/>
      <c r="D884" s="110"/>
      <c r="E884" s="66">
        <f>B884+C884-D884</f>
        <v>2500000</v>
      </c>
    </row>
    <row r="885" spans="1:5" x14ac:dyDescent="0.3">
      <c r="A885" s="67" t="s">
        <v>98</v>
      </c>
      <c r="B885" s="118"/>
      <c r="C885" s="68"/>
      <c r="D885" s="68"/>
      <c r="E885" s="68"/>
    </row>
    <row r="886" spans="1:5" x14ac:dyDescent="0.3">
      <c r="A886" s="70" t="s">
        <v>99</v>
      </c>
      <c r="B886" s="118">
        <f>[5]ENVIRONMENT!$B$52</f>
        <v>300000</v>
      </c>
      <c r="C886" s="68"/>
      <c r="D886" s="68"/>
      <c r="E886" s="68">
        <f>B886+C886-D886</f>
        <v>300000</v>
      </c>
    </row>
    <row r="887" spans="1:5" x14ac:dyDescent="0.3">
      <c r="A887" s="70" t="s">
        <v>310</v>
      </c>
      <c r="B887" s="118">
        <f>[5]ENVIRONMENT!$B$53</f>
        <v>2000000</v>
      </c>
      <c r="C887" s="68"/>
      <c r="D887" s="68"/>
      <c r="E887" s="68">
        <f>B887+C887-D887</f>
        <v>2000000</v>
      </c>
    </row>
    <row r="888" spans="1:5" x14ac:dyDescent="0.3">
      <c r="A888" s="65" t="s">
        <v>6</v>
      </c>
      <c r="B888" s="110">
        <f>SUM(B886:B887)</f>
        <v>2300000</v>
      </c>
      <c r="C888" s="110"/>
      <c r="D888" s="110"/>
      <c r="E888" s="66">
        <f>B888+C888-D888</f>
        <v>2300000</v>
      </c>
    </row>
    <row r="889" spans="1:5" x14ac:dyDescent="0.3">
      <c r="A889" s="67" t="s">
        <v>102</v>
      </c>
      <c r="B889" s="118"/>
      <c r="C889" s="68"/>
      <c r="D889" s="68"/>
      <c r="E889" s="68"/>
    </row>
    <row r="890" spans="1:5" x14ac:dyDescent="0.3">
      <c r="A890" s="70" t="s">
        <v>311</v>
      </c>
      <c r="B890" s="118">
        <f>[5]ENVIRONMENT!$B$57</f>
        <v>0</v>
      </c>
      <c r="C890" s="68"/>
      <c r="D890" s="68"/>
      <c r="E890" s="68">
        <f>B890+C890-D890</f>
        <v>0</v>
      </c>
    </row>
    <row r="891" spans="1:5" x14ac:dyDescent="0.3">
      <c r="A891" s="70" t="s">
        <v>104</v>
      </c>
      <c r="B891" s="121">
        <f>[5]ENVIRONMENT!$B$58</f>
        <v>1000000</v>
      </c>
      <c r="C891" s="68"/>
      <c r="D891" s="68"/>
      <c r="E891" s="68">
        <f>B891+C891-D891</f>
        <v>1000000</v>
      </c>
    </row>
    <row r="892" spans="1:5" x14ac:dyDescent="0.3">
      <c r="A892" s="65" t="s">
        <v>6</v>
      </c>
      <c r="B892" s="110">
        <f>SUM(B890:B891)</f>
        <v>1000000</v>
      </c>
      <c r="C892" s="110"/>
      <c r="D892" s="110"/>
      <c r="E892" s="66">
        <f>B892+C892-D892</f>
        <v>1000000</v>
      </c>
    </row>
    <row r="893" spans="1:5" x14ac:dyDescent="0.3">
      <c r="A893" s="80"/>
      <c r="B893" s="123"/>
      <c r="C893" s="123"/>
      <c r="D893" s="123"/>
      <c r="E893" s="76"/>
    </row>
    <row r="894" spans="1:5" x14ac:dyDescent="0.3">
      <c r="A894" s="6" t="s">
        <v>266</v>
      </c>
      <c r="B894" s="124">
        <f>B846+B850+B853+B857+B861+B865+B868+B873+B876+B881+B884+B888+B892</f>
        <v>21843265</v>
      </c>
      <c r="C894" s="124">
        <f>C846+C850+C853+C857+C861+C865+C868+C873+C876+C881+C884+C888+C892</f>
        <v>5000000</v>
      </c>
      <c r="D894" s="124">
        <f>D846+D850+D853+D857+D861+D865+D868+D873+D876+D881+D884+D888+D892</f>
        <v>0</v>
      </c>
      <c r="E894" s="124">
        <f>E846+E850+E853+E857+E861+E865+E868+E873+E876+E881+E884+E888+E892</f>
        <v>26843265</v>
      </c>
    </row>
    <row r="895" spans="1:5" x14ac:dyDescent="0.3">
      <c r="A895" s="80"/>
      <c r="B895" s="123"/>
      <c r="C895" s="123"/>
      <c r="D895" s="123"/>
      <c r="E895" s="76"/>
    </row>
    <row r="896" spans="1:5" x14ac:dyDescent="0.3">
      <c r="A896" s="22" t="s">
        <v>312</v>
      </c>
      <c r="B896" s="123"/>
      <c r="C896" s="123"/>
      <c r="D896" s="123"/>
      <c r="E896" s="76"/>
    </row>
    <row r="897" spans="1:5" x14ac:dyDescent="0.3">
      <c r="A897" s="125" t="s">
        <v>313</v>
      </c>
      <c r="B897" s="126"/>
      <c r="C897" s="127">
        <v>198145</v>
      </c>
      <c r="D897" s="115"/>
      <c r="E897" s="14">
        <f>B897+C897-D897</f>
        <v>198145</v>
      </c>
    </row>
    <row r="898" spans="1:5" x14ac:dyDescent="0.3">
      <c r="A898" s="125" t="s">
        <v>314</v>
      </c>
      <c r="B898" s="126"/>
      <c r="C898" s="128">
        <v>200000</v>
      </c>
      <c r="D898" s="115"/>
      <c r="E898" s="14">
        <f t="shared" ref="E898:E931" si="24">B898+C898-D898</f>
        <v>200000</v>
      </c>
    </row>
    <row r="899" spans="1:5" x14ac:dyDescent="0.3">
      <c r="A899" s="125" t="s">
        <v>315</v>
      </c>
      <c r="B899" s="126"/>
      <c r="C899" s="128">
        <v>998000</v>
      </c>
      <c r="D899" s="115"/>
      <c r="E899" s="14">
        <f t="shared" si="24"/>
        <v>998000</v>
      </c>
    </row>
    <row r="900" spans="1:5" x14ac:dyDescent="0.3">
      <c r="A900" s="125" t="s">
        <v>112</v>
      </c>
      <c r="B900" s="126"/>
      <c r="C900" s="128">
        <v>48000</v>
      </c>
      <c r="D900" s="115">
        <v>48000</v>
      </c>
      <c r="E900" s="14">
        <f t="shared" si="24"/>
        <v>0</v>
      </c>
    </row>
    <row r="901" spans="1:5" x14ac:dyDescent="0.3">
      <c r="A901" s="125" t="s">
        <v>316</v>
      </c>
      <c r="B901" s="126"/>
      <c r="C901" s="127">
        <f>[6]ENV!$I$11</f>
        <v>408320</v>
      </c>
      <c r="D901" s="115"/>
      <c r="E901" s="14">
        <f t="shared" si="24"/>
        <v>408320</v>
      </c>
    </row>
    <row r="902" spans="1:5" x14ac:dyDescent="0.3">
      <c r="A902" s="125" t="s">
        <v>317</v>
      </c>
      <c r="B902" s="126"/>
      <c r="C902" s="127">
        <f>75200</f>
        <v>75200</v>
      </c>
      <c r="D902" s="115">
        <v>75200</v>
      </c>
      <c r="E902" s="14">
        <f t="shared" si="24"/>
        <v>0</v>
      </c>
    </row>
    <row r="903" spans="1:5" x14ac:dyDescent="0.3">
      <c r="A903" s="125" t="s">
        <v>318</v>
      </c>
      <c r="B903" s="126"/>
      <c r="C903" s="127">
        <f>[6]ENV!$G$18</f>
        <v>1655999.9</v>
      </c>
      <c r="D903" s="115"/>
      <c r="E903" s="14">
        <f t="shared" si="24"/>
        <v>1655999.9</v>
      </c>
    </row>
    <row r="904" spans="1:5" x14ac:dyDescent="0.3">
      <c r="A904" s="125" t="s">
        <v>319</v>
      </c>
      <c r="B904" s="126"/>
      <c r="C904" s="127">
        <v>825100</v>
      </c>
      <c r="D904" s="115"/>
      <c r="E904" s="14">
        <f t="shared" si="24"/>
        <v>825100</v>
      </c>
    </row>
    <row r="905" spans="1:5" x14ac:dyDescent="0.3">
      <c r="A905" s="125" t="s">
        <v>316</v>
      </c>
      <c r="B905" s="126"/>
      <c r="C905" s="127">
        <v>605050</v>
      </c>
      <c r="D905" s="115"/>
      <c r="E905" s="14">
        <f t="shared" si="24"/>
        <v>605050</v>
      </c>
    </row>
    <row r="906" spans="1:5" x14ac:dyDescent="0.3">
      <c r="A906" s="125" t="s">
        <v>320</v>
      </c>
      <c r="B906" s="126"/>
      <c r="C906" s="127">
        <f>540000</f>
        <v>540000</v>
      </c>
      <c r="D906" s="115"/>
      <c r="E906" s="14">
        <f t="shared" si="24"/>
        <v>540000</v>
      </c>
    </row>
    <row r="907" spans="1:5" x14ac:dyDescent="0.3">
      <c r="A907" s="125" t="s">
        <v>321</v>
      </c>
      <c r="B907" s="126"/>
      <c r="C907" s="127">
        <v>61800</v>
      </c>
      <c r="D907" s="115"/>
      <c r="E907" s="14">
        <f t="shared" si="24"/>
        <v>61800</v>
      </c>
    </row>
    <row r="908" spans="1:5" x14ac:dyDescent="0.3">
      <c r="A908" s="125" t="s">
        <v>315</v>
      </c>
      <c r="B908" s="126"/>
      <c r="C908" s="127">
        <v>1197500</v>
      </c>
      <c r="D908" s="115"/>
      <c r="E908" s="14">
        <f t="shared" si="24"/>
        <v>1197500</v>
      </c>
    </row>
    <row r="909" spans="1:5" x14ac:dyDescent="0.3">
      <c r="A909" s="125" t="s">
        <v>322</v>
      </c>
      <c r="B909" s="126"/>
      <c r="C909" s="127">
        <v>3212800</v>
      </c>
      <c r="D909" s="115"/>
      <c r="E909" s="14">
        <f t="shared" si="24"/>
        <v>3212800</v>
      </c>
    </row>
    <row r="910" spans="1:5" x14ac:dyDescent="0.3">
      <c r="A910" s="125" t="s">
        <v>323</v>
      </c>
      <c r="B910" s="126"/>
      <c r="C910" s="129">
        <v>81000</v>
      </c>
      <c r="D910" s="115">
        <v>81000</v>
      </c>
      <c r="E910" s="14">
        <f t="shared" si="24"/>
        <v>0</v>
      </c>
    </row>
    <row r="911" spans="1:5" x14ac:dyDescent="0.3">
      <c r="A911" s="125" t="s">
        <v>324</v>
      </c>
      <c r="B911" s="126"/>
      <c r="C911" s="129">
        <v>15140</v>
      </c>
      <c r="D911" s="115">
        <v>15140</v>
      </c>
      <c r="E911" s="14">
        <f t="shared" si="24"/>
        <v>0</v>
      </c>
    </row>
    <row r="912" spans="1:5" x14ac:dyDescent="0.3">
      <c r="A912" s="125" t="s">
        <v>325</v>
      </c>
      <c r="B912" s="126"/>
      <c r="C912" s="127">
        <v>562000</v>
      </c>
      <c r="D912" s="115"/>
      <c r="E912" s="14">
        <f t="shared" si="24"/>
        <v>562000</v>
      </c>
    </row>
    <row r="913" spans="1:5" x14ac:dyDescent="0.3">
      <c r="A913" s="125" t="s">
        <v>316</v>
      </c>
      <c r="B913" s="126"/>
      <c r="C913" s="127">
        <v>161066</v>
      </c>
      <c r="D913" s="115"/>
      <c r="E913" s="14">
        <f t="shared" si="24"/>
        <v>161066</v>
      </c>
    </row>
    <row r="914" spans="1:5" x14ac:dyDescent="0.3">
      <c r="A914" s="125" t="s">
        <v>316</v>
      </c>
      <c r="B914" s="126"/>
      <c r="C914" s="127">
        <v>287854</v>
      </c>
      <c r="D914" s="115"/>
      <c r="E914" s="14">
        <f t="shared" si="24"/>
        <v>287854</v>
      </c>
    </row>
    <row r="915" spans="1:5" x14ac:dyDescent="0.3">
      <c r="A915" s="125" t="s">
        <v>326</v>
      </c>
      <c r="B915" s="126"/>
      <c r="C915" s="127">
        <v>183280</v>
      </c>
      <c r="D915" s="115"/>
      <c r="E915" s="14">
        <f t="shared" si="24"/>
        <v>183280</v>
      </c>
    </row>
    <row r="916" spans="1:5" x14ac:dyDescent="0.3">
      <c r="A916" s="125" t="s">
        <v>326</v>
      </c>
      <c r="B916" s="126"/>
      <c r="C916" s="127">
        <v>266568</v>
      </c>
      <c r="D916" s="115"/>
      <c r="E916" s="14">
        <f t="shared" si="24"/>
        <v>266568</v>
      </c>
    </row>
    <row r="917" spans="1:5" x14ac:dyDescent="0.3">
      <c r="A917" s="125" t="s">
        <v>326</v>
      </c>
      <c r="B917" s="126"/>
      <c r="C917" s="127">
        <v>183280</v>
      </c>
      <c r="D917" s="115"/>
      <c r="E917" s="14">
        <f t="shared" si="24"/>
        <v>183280</v>
      </c>
    </row>
    <row r="918" spans="1:5" x14ac:dyDescent="0.3">
      <c r="A918" s="125" t="s">
        <v>326</v>
      </c>
      <c r="B918" s="126"/>
      <c r="C918" s="127">
        <v>229800</v>
      </c>
      <c r="D918" s="115"/>
      <c r="E918" s="14">
        <f t="shared" si="24"/>
        <v>229800</v>
      </c>
    </row>
    <row r="919" spans="1:5" x14ac:dyDescent="0.3">
      <c r="A919" s="125" t="s">
        <v>322</v>
      </c>
      <c r="B919" s="126"/>
      <c r="C919" s="127">
        <v>682000</v>
      </c>
      <c r="D919" s="115"/>
      <c r="E919" s="14">
        <f t="shared" si="24"/>
        <v>682000</v>
      </c>
    </row>
    <row r="920" spans="1:5" x14ac:dyDescent="0.3">
      <c r="A920" s="125" t="s">
        <v>327</v>
      </c>
      <c r="B920" s="126"/>
      <c r="C920" s="127">
        <v>665100</v>
      </c>
      <c r="D920" s="115"/>
      <c r="E920" s="14">
        <f t="shared" si="24"/>
        <v>665100</v>
      </c>
    </row>
    <row r="921" spans="1:5" x14ac:dyDescent="0.3">
      <c r="A921" s="125" t="s">
        <v>328</v>
      </c>
      <c r="B921" s="126"/>
      <c r="C921" s="127">
        <f>[6]ENV!$G$73</f>
        <v>800000</v>
      </c>
      <c r="D921" s="115"/>
      <c r="E921" s="14">
        <f t="shared" si="24"/>
        <v>800000</v>
      </c>
    </row>
    <row r="922" spans="1:5" x14ac:dyDescent="0.3">
      <c r="A922" s="125" t="s">
        <v>329</v>
      </c>
      <c r="B922" s="126"/>
      <c r="C922" s="127">
        <v>989300</v>
      </c>
      <c r="D922" s="115"/>
      <c r="E922" s="14">
        <f t="shared" si="24"/>
        <v>989300</v>
      </c>
    </row>
    <row r="923" spans="1:5" x14ac:dyDescent="0.3">
      <c r="A923" s="125" t="s">
        <v>316</v>
      </c>
      <c r="B923" s="126"/>
      <c r="C923" s="127">
        <f>[6]ENV!$G$83</f>
        <v>58000</v>
      </c>
      <c r="D923" s="115">
        <v>58000</v>
      </c>
      <c r="E923" s="14">
        <f t="shared" si="24"/>
        <v>0</v>
      </c>
    </row>
    <row r="924" spans="1:5" x14ac:dyDescent="0.3">
      <c r="A924" s="125" t="s">
        <v>330</v>
      </c>
      <c r="B924" s="126"/>
      <c r="C924" s="127">
        <f>[6]ENV!$G$84</f>
        <v>597385</v>
      </c>
      <c r="D924" s="115"/>
      <c r="E924" s="14">
        <f t="shared" si="24"/>
        <v>597385</v>
      </c>
    </row>
    <row r="925" spans="1:5" x14ac:dyDescent="0.3">
      <c r="A925" s="125" t="s">
        <v>331</v>
      </c>
      <c r="B925" s="126"/>
      <c r="C925" s="127">
        <v>429200</v>
      </c>
      <c r="D925" s="115"/>
      <c r="E925" s="14">
        <f t="shared" si="24"/>
        <v>429200</v>
      </c>
    </row>
    <row r="926" spans="1:5" x14ac:dyDescent="0.3">
      <c r="A926" s="125" t="s">
        <v>332</v>
      </c>
      <c r="B926" s="126"/>
      <c r="C926" s="127">
        <v>292260</v>
      </c>
      <c r="D926" s="115"/>
      <c r="E926" s="14">
        <f t="shared" si="24"/>
        <v>292260</v>
      </c>
    </row>
    <row r="927" spans="1:5" x14ac:dyDescent="0.3">
      <c r="A927" s="125" t="s">
        <v>316</v>
      </c>
      <c r="B927" s="126"/>
      <c r="C927" s="127">
        <v>508500</v>
      </c>
      <c r="D927" s="115"/>
      <c r="E927" s="14">
        <f t="shared" si="24"/>
        <v>508500</v>
      </c>
    </row>
    <row r="928" spans="1:5" x14ac:dyDescent="0.3">
      <c r="A928" s="125" t="s">
        <v>333</v>
      </c>
      <c r="B928" s="126"/>
      <c r="C928" s="127">
        <v>797873</v>
      </c>
      <c r="D928" s="115"/>
      <c r="E928" s="14">
        <f t="shared" si="24"/>
        <v>797873</v>
      </c>
    </row>
    <row r="929" spans="1:5" x14ac:dyDescent="0.3">
      <c r="A929" s="125" t="s">
        <v>326</v>
      </c>
      <c r="B929" s="126"/>
      <c r="C929" s="127">
        <v>88160</v>
      </c>
      <c r="D929" s="115">
        <v>88160</v>
      </c>
      <c r="E929" s="14">
        <f t="shared" si="24"/>
        <v>0</v>
      </c>
    </row>
    <row r="930" spans="1:5" x14ac:dyDescent="0.3">
      <c r="A930" s="125" t="s">
        <v>326</v>
      </c>
      <c r="B930" s="126"/>
      <c r="C930" s="127">
        <v>69600</v>
      </c>
      <c r="D930" s="115">
        <v>69600</v>
      </c>
      <c r="E930" s="14">
        <f t="shared" si="24"/>
        <v>0</v>
      </c>
    </row>
    <row r="931" spans="1:5" x14ac:dyDescent="0.3">
      <c r="A931" s="116" t="s">
        <v>6</v>
      </c>
      <c r="B931" s="124"/>
      <c r="C931" s="130">
        <f>SUM(C897:C930)</f>
        <v>17973280.899999999</v>
      </c>
      <c r="D931" s="130">
        <f>SUM(D897:D930)</f>
        <v>435100</v>
      </c>
      <c r="E931" s="7">
        <f t="shared" si="24"/>
        <v>17538180.899999999</v>
      </c>
    </row>
    <row r="932" spans="1:5" x14ac:dyDescent="0.3">
      <c r="A932" s="125"/>
      <c r="B932" s="123"/>
      <c r="C932" s="131"/>
      <c r="D932" s="123"/>
      <c r="E932" s="76"/>
    </row>
    <row r="933" spans="1:5" x14ac:dyDescent="0.3">
      <c r="A933" s="65" t="s">
        <v>203</v>
      </c>
      <c r="B933" s="132">
        <f>B842+B837</f>
        <v>53808289.461614348</v>
      </c>
      <c r="C933" s="132">
        <f>C842+C837</f>
        <v>22973280.899999999</v>
      </c>
      <c r="D933" s="132">
        <f>D842+D837</f>
        <v>2960667.9522152399</v>
      </c>
      <c r="E933" s="132">
        <f>E842+E837</f>
        <v>73820902.409399107</v>
      </c>
    </row>
    <row r="934" spans="1:5" x14ac:dyDescent="0.3">
      <c r="A934" s="18"/>
      <c r="B934" s="111"/>
      <c r="C934" s="68"/>
      <c r="D934" s="68"/>
      <c r="E934" s="68"/>
    </row>
    <row r="935" spans="1:5" x14ac:dyDescent="0.3">
      <c r="A935" s="67" t="s">
        <v>140</v>
      </c>
      <c r="B935" s="111"/>
      <c r="C935" s="68"/>
      <c r="D935" s="68"/>
      <c r="E935" s="68"/>
    </row>
    <row r="936" spans="1:5" ht="19.5" x14ac:dyDescent="0.35">
      <c r="A936" s="133" t="s">
        <v>334</v>
      </c>
      <c r="B936" s="120"/>
      <c r="C936" s="68"/>
      <c r="D936" s="68"/>
      <c r="E936" s="68"/>
    </row>
    <row r="937" spans="1:5" x14ac:dyDescent="0.3">
      <c r="A937" s="134" t="s">
        <v>335</v>
      </c>
      <c r="B937" s="120"/>
      <c r="C937" s="5">
        <v>3000000</v>
      </c>
      <c r="D937" s="68"/>
      <c r="E937" s="5">
        <f>B937+C937-D937</f>
        <v>3000000</v>
      </c>
    </row>
    <row r="938" spans="1:5" x14ac:dyDescent="0.3">
      <c r="A938" s="134" t="s">
        <v>336</v>
      </c>
      <c r="B938" s="120"/>
      <c r="C938" s="5">
        <v>1712000</v>
      </c>
      <c r="D938" s="68"/>
      <c r="E938" s="5">
        <f t="shared" ref="E938:E949" si="25">B938+C938-D938</f>
        <v>1712000</v>
      </c>
    </row>
    <row r="939" spans="1:5" x14ac:dyDescent="0.3">
      <c r="A939" s="134" t="s">
        <v>337</v>
      </c>
      <c r="B939" s="120"/>
      <c r="C939" s="5">
        <v>4780000</v>
      </c>
      <c r="D939" s="68"/>
      <c r="E939" s="5">
        <f t="shared" si="25"/>
        <v>4780000</v>
      </c>
    </row>
    <row r="940" spans="1:5" x14ac:dyDescent="0.3">
      <c r="A940" s="135" t="s">
        <v>338</v>
      </c>
      <c r="B940" s="120"/>
      <c r="C940" s="5">
        <v>9749000</v>
      </c>
      <c r="D940" s="68"/>
      <c r="E940" s="5">
        <f t="shared" si="25"/>
        <v>9749000</v>
      </c>
    </row>
    <row r="941" spans="1:5" x14ac:dyDescent="0.3">
      <c r="A941" s="134" t="s">
        <v>339</v>
      </c>
      <c r="B941" s="120"/>
      <c r="C941" s="5">
        <v>6565020</v>
      </c>
      <c r="D941" s="68"/>
      <c r="E941" s="5">
        <f t="shared" si="25"/>
        <v>6565020</v>
      </c>
    </row>
    <row r="942" spans="1:5" x14ac:dyDescent="0.3">
      <c r="A942" s="134" t="s">
        <v>339</v>
      </c>
      <c r="B942" s="120"/>
      <c r="C942" s="5">
        <v>7426320</v>
      </c>
      <c r="D942" s="68"/>
      <c r="E942" s="5">
        <f t="shared" si="25"/>
        <v>7426320</v>
      </c>
    </row>
    <row r="943" spans="1:5" x14ac:dyDescent="0.3">
      <c r="A943" s="134" t="s">
        <v>339</v>
      </c>
      <c r="B943" s="120"/>
      <c r="C943" s="5">
        <v>4964000</v>
      </c>
      <c r="D943" s="68"/>
      <c r="E943" s="5">
        <f t="shared" si="25"/>
        <v>4964000</v>
      </c>
    </row>
    <row r="944" spans="1:5" x14ac:dyDescent="0.3">
      <c r="A944" s="134" t="s">
        <v>339</v>
      </c>
      <c r="B944" s="120"/>
      <c r="C944" s="5">
        <v>9952800</v>
      </c>
      <c r="D944" s="68"/>
      <c r="E944" s="5">
        <f t="shared" si="25"/>
        <v>9952800</v>
      </c>
    </row>
    <row r="945" spans="1:5" x14ac:dyDescent="0.3">
      <c r="A945" s="134" t="s">
        <v>339</v>
      </c>
      <c r="B945" s="120"/>
      <c r="C945" s="5">
        <v>376200</v>
      </c>
      <c r="D945" s="68"/>
      <c r="E945" s="5">
        <f t="shared" si="25"/>
        <v>376200</v>
      </c>
    </row>
    <row r="946" spans="1:5" x14ac:dyDescent="0.3">
      <c r="A946" s="134" t="s">
        <v>340</v>
      </c>
      <c r="B946" s="120"/>
      <c r="C946" s="5">
        <v>3997231</v>
      </c>
      <c r="D946" s="68"/>
      <c r="E946" s="5">
        <f t="shared" si="25"/>
        <v>3997231</v>
      </c>
    </row>
    <row r="947" spans="1:5" x14ac:dyDescent="0.3">
      <c r="A947" s="134" t="s">
        <v>341</v>
      </c>
      <c r="B947" s="120"/>
      <c r="C947" s="5">
        <v>625000</v>
      </c>
      <c r="D947" s="68"/>
      <c r="E947" s="5">
        <f t="shared" si="25"/>
        <v>625000</v>
      </c>
    </row>
    <row r="948" spans="1:5" x14ac:dyDescent="0.3">
      <c r="A948" s="134" t="s">
        <v>339</v>
      </c>
      <c r="B948" s="120"/>
      <c r="C948" s="5">
        <v>7000000</v>
      </c>
      <c r="D948" s="68"/>
      <c r="E948" s="5">
        <f t="shared" si="25"/>
        <v>7000000</v>
      </c>
    </row>
    <row r="949" spans="1:5" x14ac:dyDescent="0.3">
      <c r="A949" s="134" t="s">
        <v>339</v>
      </c>
      <c r="B949" s="120"/>
      <c r="C949" s="5">
        <v>6565020</v>
      </c>
      <c r="D949" s="68"/>
      <c r="E949" s="5">
        <f t="shared" si="25"/>
        <v>6565020</v>
      </c>
    </row>
    <row r="950" spans="1:5" x14ac:dyDescent="0.3">
      <c r="A950" s="134" t="s">
        <v>339</v>
      </c>
      <c r="B950" s="120"/>
      <c r="C950" s="5">
        <v>6096090</v>
      </c>
      <c r="D950" s="68"/>
      <c r="E950" s="5">
        <f>B950+C950-D950</f>
        <v>6096090</v>
      </c>
    </row>
    <row r="951" spans="1:5" x14ac:dyDescent="0.3">
      <c r="A951" s="134" t="s">
        <v>339</v>
      </c>
      <c r="B951" s="120"/>
      <c r="C951" s="5">
        <v>10436266.25</v>
      </c>
      <c r="D951" s="68"/>
      <c r="E951" s="5">
        <f>B951+C951-D951</f>
        <v>10436266.25</v>
      </c>
    </row>
    <row r="952" spans="1:5" x14ac:dyDescent="0.3">
      <c r="A952" s="134" t="s">
        <v>339</v>
      </c>
      <c r="B952" s="120"/>
      <c r="C952" s="5">
        <v>14200000</v>
      </c>
      <c r="D952" s="68"/>
      <c r="E952" s="5">
        <f>B952+C952-D952</f>
        <v>14200000</v>
      </c>
    </row>
    <row r="953" spans="1:5" x14ac:dyDescent="0.3">
      <c r="A953" s="89" t="s">
        <v>342</v>
      </c>
      <c r="B953" s="136"/>
      <c r="C953" s="12">
        <v>112211667</v>
      </c>
      <c r="D953" s="79"/>
      <c r="E953" s="5">
        <f>B953+C953-D953</f>
        <v>112211667</v>
      </c>
    </row>
    <row r="954" spans="1:5" x14ac:dyDescent="0.3">
      <c r="A954" s="89" t="s">
        <v>343</v>
      </c>
      <c r="B954" s="77"/>
      <c r="C954" s="14">
        <v>189049439</v>
      </c>
      <c r="D954" s="77"/>
      <c r="E954" s="5">
        <f>B954+C954-D954</f>
        <v>189049439</v>
      </c>
    </row>
    <row r="955" spans="1:5" x14ac:dyDescent="0.3">
      <c r="A955" s="6" t="s">
        <v>6</v>
      </c>
      <c r="B955" s="110">
        <f>B937+B938+B939+B940+B941+B942+B943+B944+B945+B946+B947+B948+B949+B950+B951+B952+B953+B954</f>
        <v>0</v>
      </c>
      <c r="C955" s="132">
        <f>C937+C938+C939+C940+C941+C942+C943+C944+C945+C946+C947+C948+C949+C950+C951+C952+C953+C954</f>
        <v>398706053.25</v>
      </c>
      <c r="D955" s="110">
        <f>D937+D938+D939+D940+D941+D942+D943+D944+D945+D946+D947+D948+D949+D950+D951+D952+D953+D954</f>
        <v>0</v>
      </c>
      <c r="E955" s="110">
        <f>E937+E938+E939+E940+E941+E942+E943+E944+E945+E946+E947+E948+E949+E950+E951+E952+E953+E954</f>
        <v>398706053.25</v>
      </c>
    </row>
    <row r="956" spans="1:5" x14ac:dyDescent="0.3">
      <c r="A956" s="137"/>
      <c r="B956" s="138"/>
      <c r="C956" s="68"/>
      <c r="D956" s="68"/>
      <c r="E956" s="68"/>
    </row>
    <row r="957" spans="1:5" x14ac:dyDescent="0.3">
      <c r="A957" s="65" t="s">
        <v>143</v>
      </c>
      <c r="B957" s="110">
        <f>B955</f>
        <v>0</v>
      </c>
      <c r="C957" s="132">
        <f>C955</f>
        <v>398706053.25</v>
      </c>
      <c r="D957" s="110">
        <f>D955</f>
        <v>0</v>
      </c>
      <c r="E957" s="110">
        <f>E955</f>
        <v>398706053.25</v>
      </c>
    </row>
    <row r="958" spans="1:5" x14ac:dyDescent="0.3">
      <c r="A958" s="80"/>
      <c r="B958" s="123"/>
      <c r="C958" s="123"/>
      <c r="D958" s="123"/>
      <c r="E958" s="123"/>
    </row>
    <row r="959" spans="1:5" x14ac:dyDescent="0.3">
      <c r="A959" s="139" t="s">
        <v>167</v>
      </c>
      <c r="B959" s="124">
        <f>B933+B957</f>
        <v>53808289.461614348</v>
      </c>
      <c r="C959" s="124">
        <f>C933+C957</f>
        <v>421679334.14999998</v>
      </c>
      <c r="D959" s="124">
        <f>D933+D957</f>
        <v>2960667.9522152399</v>
      </c>
      <c r="E959" s="124">
        <f>E933+E957</f>
        <v>472526955.65939909</v>
      </c>
    </row>
    <row r="960" spans="1:5" x14ac:dyDescent="0.3">
      <c r="A960" s="31"/>
      <c r="B960" s="32"/>
      <c r="C960" s="32"/>
      <c r="D960" s="32"/>
      <c r="E960" s="32"/>
    </row>
    <row r="961" spans="1:5" x14ac:dyDescent="0.25">
      <c r="A961" s="33" t="s">
        <v>344</v>
      </c>
      <c r="B961" s="33"/>
      <c r="C961" s="33"/>
      <c r="D961" s="33"/>
      <c r="E961" s="33"/>
    </row>
    <row r="962" spans="1:5" x14ac:dyDescent="0.3">
      <c r="A962" s="65" t="s">
        <v>57</v>
      </c>
      <c r="B962" s="110"/>
      <c r="C962" s="110"/>
      <c r="D962" s="110"/>
      <c r="E962" s="110"/>
    </row>
    <row r="963" spans="1:5" x14ac:dyDescent="0.3">
      <c r="A963" s="67" t="s">
        <v>65</v>
      </c>
      <c r="B963" s="111"/>
      <c r="C963" s="68"/>
      <c r="D963" s="68"/>
      <c r="E963" s="68"/>
    </row>
    <row r="964" spans="1:5" x14ac:dyDescent="0.3">
      <c r="A964" s="119" t="s">
        <v>66</v>
      </c>
      <c r="B964" s="120"/>
      <c r="C964" s="68"/>
      <c r="D964" s="68"/>
      <c r="E964" s="68">
        <f>B964+C964-D964</f>
        <v>0</v>
      </c>
    </row>
    <row r="965" spans="1:5" x14ac:dyDescent="0.3">
      <c r="A965" s="18" t="s">
        <v>345</v>
      </c>
      <c r="B965" s="120">
        <v>800000</v>
      </c>
      <c r="C965" s="68"/>
      <c r="D965" s="68"/>
      <c r="E965" s="68">
        <f>B965+C965-D965</f>
        <v>800000</v>
      </c>
    </row>
    <row r="966" spans="1:5" x14ac:dyDescent="0.3">
      <c r="A966" s="6" t="s">
        <v>6</v>
      </c>
      <c r="B966" s="110">
        <v>800000</v>
      </c>
      <c r="C966" s="110"/>
      <c r="D966" s="110"/>
      <c r="E966" s="66">
        <f>B966+C966-D966</f>
        <v>800000</v>
      </c>
    </row>
    <row r="967" spans="1:5" x14ac:dyDescent="0.3">
      <c r="A967" s="18"/>
      <c r="B967" s="140"/>
      <c r="C967" s="68"/>
      <c r="D967" s="68"/>
      <c r="E967" s="68"/>
    </row>
    <row r="968" spans="1:5" x14ac:dyDescent="0.3">
      <c r="A968" s="65" t="s">
        <v>203</v>
      </c>
      <c r="B968" s="110">
        <f>B966</f>
        <v>800000</v>
      </c>
      <c r="C968" s="110"/>
      <c r="D968" s="110"/>
      <c r="E968" s="110">
        <f>B968+C968-D968</f>
        <v>800000</v>
      </c>
    </row>
    <row r="969" spans="1:5" x14ac:dyDescent="0.3">
      <c r="A969" s="18"/>
      <c r="B969" s="111"/>
      <c r="C969" s="68"/>
      <c r="D969" s="68"/>
      <c r="E969" s="68"/>
    </row>
    <row r="970" spans="1:5" x14ac:dyDescent="0.3">
      <c r="A970" s="67" t="s">
        <v>140</v>
      </c>
      <c r="B970" s="111"/>
      <c r="C970" s="68"/>
      <c r="D970" s="68"/>
      <c r="E970" s="68"/>
    </row>
    <row r="971" spans="1:5" x14ac:dyDescent="0.3">
      <c r="A971" s="67"/>
      <c r="B971" s="120"/>
      <c r="C971" s="68"/>
      <c r="D971" s="68"/>
      <c r="E971" s="68"/>
    </row>
    <row r="972" spans="1:5" x14ac:dyDescent="0.3">
      <c r="A972" s="65" t="s">
        <v>143</v>
      </c>
      <c r="B972" s="110">
        <v>0</v>
      </c>
      <c r="C972" s="110"/>
      <c r="D972" s="110"/>
      <c r="E972" s="110">
        <v>0</v>
      </c>
    </row>
    <row r="973" spans="1:5" x14ac:dyDescent="0.3">
      <c r="A973" s="137"/>
      <c r="B973" s="138"/>
      <c r="C973" s="68"/>
      <c r="D973" s="68"/>
      <c r="E973" s="68"/>
    </row>
    <row r="974" spans="1:5" x14ac:dyDescent="0.3">
      <c r="A974" s="65" t="s">
        <v>167</v>
      </c>
      <c r="B974" s="110">
        <f>B968+B972</f>
        <v>800000</v>
      </c>
      <c r="C974" s="110"/>
      <c r="D974" s="110"/>
      <c r="E974" s="110">
        <f>B974+C974-D974</f>
        <v>800000</v>
      </c>
    </row>
    <row r="975" spans="1:5" x14ac:dyDescent="0.3">
      <c r="A975" s="31"/>
      <c r="B975" s="68"/>
      <c r="C975" s="68"/>
      <c r="D975" s="68"/>
      <c r="E975" s="68"/>
    </row>
    <row r="976" spans="1:5" x14ac:dyDescent="0.25">
      <c r="A976" s="33" t="s">
        <v>346</v>
      </c>
      <c r="B976" s="33"/>
      <c r="C976" s="33"/>
      <c r="D976" s="33"/>
      <c r="E976" s="33"/>
    </row>
    <row r="977" spans="1:5" x14ac:dyDescent="0.3">
      <c r="A977" s="65" t="s">
        <v>57</v>
      </c>
      <c r="B977" s="110">
        <f>B980+B984+B988+B991+B995+B998</f>
        <v>8400000</v>
      </c>
      <c r="C977" s="110"/>
      <c r="D977" s="110"/>
      <c r="E977" s="110">
        <f>B977+C977-D977</f>
        <v>8400000</v>
      </c>
    </row>
    <row r="978" spans="1:5" x14ac:dyDescent="0.3">
      <c r="A978" s="67" t="s">
        <v>65</v>
      </c>
      <c r="B978" s="111"/>
      <c r="C978" s="68"/>
      <c r="D978" s="68"/>
      <c r="E978" s="68"/>
    </row>
    <row r="979" spans="1:5" x14ac:dyDescent="0.3">
      <c r="A979" s="18" t="s">
        <v>345</v>
      </c>
      <c r="B979" s="120">
        <v>500000</v>
      </c>
      <c r="C979" s="68"/>
      <c r="D979" s="68"/>
      <c r="E979" s="5">
        <f>B979+C979-D979</f>
        <v>500000</v>
      </c>
    </row>
    <row r="980" spans="1:5" x14ac:dyDescent="0.3">
      <c r="A980" s="6" t="s">
        <v>6</v>
      </c>
      <c r="B980" s="110">
        <f>SUM(B979)</f>
        <v>500000</v>
      </c>
      <c r="C980" s="110"/>
      <c r="D980" s="110"/>
      <c r="E980" s="132">
        <f>B980+C980-D980</f>
        <v>500000</v>
      </c>
    </row>
    <row r="981" spans="1:5" x14ac:dyDescent="0.3">
      <c r="A981" s="67" t="s">
        <v>80</v>
      </c>
      <c r="B981" s="118"/>
      <c r="C981" s="68"/>
      <c r="D981" s="68"/>
      <c r="E981" s="131">
        <f t="shared" ref="E981:E999" si="26">B981+C981-D981</f>
        <v>0</v>
      </c>
    </row>
    <row r="982" spans="1:5" x14ac:dyDescent="0.3">
      <c r="A982" s="135" t="s">
        <v>81</v>
      </c>
      <c r="B982" s="118">
        <f>[5]ENVIRONMENT!$C$28</f>
        <v>400000</v>
      </c>
      <c r="C982" s="68"/>
      <c r="D982" s="68"/>
      <c r="E982" s="127">
        <f t="shared" si="26"/>
        <v>400000</v>
      </c>
    </row>
    <row r="983" spans="1:5" x14ac:dyDescent="0.3">
      <c r="A983" s="70" t="s">
        <v>184</v>
      </c>
      <c r="B983" s="118">
        <f>[5]ENVIRONMENT!$C$29</f>
        <v>1000000</v>
      </c>
      <c r="C983" s="68"/>
      <c r="D983" s="68"/>
      <c r="E983" s="127">
        <f t="shared" si="26"/>
        <v>1000000</v>
      </c>
    </row>
    <row r="984" spans="1:5" x14ac:dyDescent="0.3">
      <c r="A984" s="6" t="s">
        <v>6</v>
      </c>
      <c r="B984" s="110">
        <f>SUM(B982:B983)</f>
        <v>1400000</v>
      </c>
      <c r="C984" s="110"/>
      <c r="D984" s="110"/>
      <c r="E984" s="132">
        <f t="shared" si="26"/>
        <v>1400000</v>
      </c>
    </row>
    <row r="985" spans="1:5" x14ac:dyDescent="0.3">
      <c r="A985" s="67" t="s">
        <v>85</v>
      </c>
      <c r="B985" s="123"/>
      <c r="C985" s="123"/>
      <c r="D985" s="123"/>
      <c r="E985" s="141"/>
    </row>
    <row r="986" spans="1:5" x14ac:dyDescent="0.3">
      <c r="A986" s="70" t="s">
        <v>86</v>
      </c>
      <c r="B986" s="115">
        <f>[5]ENVIRONMENT!$C$35</f>
        <v>300000</v>
      </c>
      <c r="C986" s="126"/>
      <c r="D986" s="126"/>
      <c r="E986" s="127">
        <f>B986+C986-D986</f>
        <v>300000</v>
      </c>
    </row>
    <row r="987" spans="1:5" x14ac:dyDescent="0.3">
      <c r="A987" s="70" t="s">
        <v>87</v>
      </c>
      <c r="B987" s="115">
        <f>[5]ENVIRONMENT!$C$36</f>
        <v>500000</v>
      </c>
      <c r="C987" s="126"/>
      <c r="D987" s="126"/>
      <c r="E987" s="127">
        <f>B987+C987-D987</f>
        <v>500000</v>
      </c>
    </row>
    <row r="988" spans="1:5" x14ac:dyDescent="0.3">
      <c r="A988" s="6" t="s">
        <v>6</v>
      </c>
      <c r="B988" s="124">
        <f>SUM(B986:B987)</f>
        <v>800000</v>
      </c>
      <c r="C988" s="124"/>
      <c r="D988" s="124"/>
      <c r="E988" s="142">
        <f>B988+C988-D988</f>
        <v>800000</v>
      </c>
    </row>
    <row r="989" spans="1:5" x14ac:dyDescent="0.3">
      <c r="A989" s="67" t="s">
        <v>89</v>
      </c>
      <c r="B989" s="118"/>
      <c r="C989" s="68"/>
      <c r="D989" s="68"/>
      <c r="E989" s="123">
        <f t="shared" si="26"/>
        <v>0</v>
      </c>
    </row>
    <row r="990" spans="1:5" x14ac:dyDescent="0.3">
      <c r="A990" s="119" t="s">
        <v>185</v>
      </c>
      <c r="B990" s="120">
        <f>[5]ENVIRONMENT!$C$40</f>
        <v>1000000</v>
      </c>
      <c r="C990" s="68"/>
      <c r="D990" s="68"/>
      <c r="E990" s="115">
        <f t="shared" si="26"/>
        <v>1000000</v>
      </c>
    </row>
    <row r="991" spans="1:5" x14ac:dyDescent="0.3">
      <c r="A991" s="6" t="s">
        <v>6</v>
      </c>
      <c r="B991" s="110">
        <f>B990</f>
        <v>1000000</v>
      </c>
      <c r="C991" s="110"/>
      <c r="D991" s="110"/>
      <c r="E991" s="110">
        <f t="shared" si="26"/>
        <v>1000000</v>
      </c>
    </row>
    <row r="992" spans="1:5" x14ac:dyDescent="0.3">
      <c r="A992" s="67" t="s">
        <v>91</v>
      </c>
      <c r="B992" s="123"/>
      <c r="C992" s="123"/>
      <c r="D992" s="123"/>
      <c r="E992" s="123"/>
    </row>
    <row r="993" spans="1:5" x14ac:dyDescent="0.3">
      <c r="A993" s="70" t="s">
        <v>92</v>
      </c>
      <c r="B993" s="123">
        <v>0</v>
      </c>
      <c r="C993" s="123"/>
      <c r="D993" s="123"/>
      <c r="E993" s="123">
        <f>B993+C993-D993</f>
        <v>0</v>
      </c>
    </row>
    <row r="994" spans="1:5" x14ac:dyDescent="0.3">
      <c r="A994" s="70" t="s">
        <v>347</v>
      </c>
      <c r="B994" s="115">
        <f>[5]ENVIRONMENT!$C$44</f>
        <v>4000000</v>
      </c>
      <c r="C994" s="126"/>
      <c r="D994" s="126"/>
      <c r="E994" s="115">
        <f>B994+C994-D994</f>
        <v>4000000</v>
      </c>
    </row>
    <row r="995" spans="1:5" x14ac:dyDescent="0.3">
      <c r="A995" s="6" t="s">
        <v>6</v>
      </c>
      <c r="B995" s="124">
        <f>SUM(B993:B994)</f>
        <v>4000000</v>
      </c>
      <c r="C995" s="124"/>
      <c r="D995" s="124"/>
      <c r="E995" s="143">
        <f>B995+C995-D995</f>
        <v>4000000</v>
      </c>
    </row>
    <row r="996" spans="1:5" x14ac:dyDescent="0.3">
      <c r="A996" s="67" t="s">
        <v>96</v>
      </c>
      <c r="B996" s="118"/>
      <c r="C996" s="68"/>
      <c r="D996" s="68"/>
      <c r="E996" s="123">
        <f t="shared" si="26"/>
        <v>0</v>
      </c>
    </row>
    <row r="997" spans="1:5" x14ac:dyDescent="0.3">
      <c r="A997" s="119" t="s">
        <v>97</v>
      </c>
      <c r="B997" s="122">
        <f>[5]ENVIRONMENT!$C$49</f>
        <v>700000</v>
      </c>
      <c r="C997" s="68"/>
      <c r="D997" s="68"/>
      <c r="E997" s="115">
        <f t="shared" si="26"/>
        <v>700000</v>
      </c>
    </row>
    <row r="998" spans="1:5" x14ac:dyDescent="0.3">
      <c r="A998" s="6" t="s">
        <v>6</v>
      </c>
      <c r="B998" s="110">
        <f>B997</f>
        <v>700000</v>
      </c>
      <c r="C998" s="110"/>
      <c r="D998" s="110"/>
      <c r="E998" s="110">
        <f t="shared" si="26"/>
        <v>700000</v>
      </c>
    </row>
    <row r="999" spans="1:5" x14ac:dyDescent="0.3">
      <c r="A999" s="18"/>
      <c r="B999" s="140"/>
      <c r="C999" s="68"/>
      <c r="D999" s="68"/>
      <c r="E999" s="123">
        <f t="shared" si="26"/>
        <v>0</v>
      </c>
    </row>
    <row r="1000" spans="1:5" x14ac:dyDescent="0.3">
      <c r="A1000" s="65" t="s">
        <v>203</v>
      </c>
      <c r="B1000" s="110">
        <f>B977</f>
        <v>8400000</v>
      </c>
      <c r="C1000" s="110">
        <f>C977</f>
        <v>0</v>
      </c>
      <c r="D1000" s="110">
        <f>D977</f>
        <v>0</v>
      </c>
      <c r="E1000" s="110">
        <f>E977</f>
        <v>8400000</v>
      </c>
    </row>
    <row r="1001" spans="1:5" x14ac:dyDescent="0.3">
      <c r="A1001" s="18"/>
      <c r="B1001" s="111"/>
      <c r="C1001" s="68"/>
      <c r="D1001" s="68"/>
      <c r="E1001" s="68"/>
    </row>
    <row r="1002" spans="1:5" x14ac:dyDescent="0.3">
      <c r="A1002" s="67" t="s">
        <v>140</v>
      </c>
      <c r="B1002" s="111"/>
      <c r="C1002" s="68"/>
      <c r="D1002" s="68"/>
      <c r="E1002" s="68"/>
    </row>
    <row r="1003" spans="1:5" x14ac:dyDescent="0.3">
      <c r="A1003" s="67" t="s">
        <v>348</v>
      </c>
      <c r="B1003" s="120"/>
      <c r="C1003" s="68"/>
      <c r="D1003" s="68"/>
      <c r="E1003" s="68"/>
    </row>
    <row r="1004" spans="1:5" x14ac:dyDescent="0.3">
      <c r="A1004" s="70" t="s">
        <v>349</v>
      </c>
      <c r="B1004" s="120"/>
      <c r="C1004" s="68"/>
      <c r="D1004" s="68"/>
      <c r="E1004" s="68"/>
    </row>
    <row r="1005" spans="1:5" x14ac:dyDescent="0.3">
      <c r="A1005" s="70" t="s">
        <v>350</v>
      </c>
      <c r="B1005" s="144">
        <f>[5]ENVIRONMENT!$C$78</f>
        <v>96000000</v>
      </c>
      <c r="C1005" s="5"/>
      <c r="D1005" s="5"/>
      <c r="E1005" s="5">
        <f>B1005+C1005-D1005</f>
        <v>96000000</v>
      </c>
    </row>
    <row r="1006" spans="1:5" x14ac:dyDescent="0.3">
      <c r="A1006" s="6" t="s">
        <v>6</v>
      </c>
      <c r="B1006" s="132">
        <f>B1005</f>
        <v>96000000</v>
      </c>
      <c r="C1006" s="132"/>
      <c r="D1006" s="132"/>
      <c r="E1006" s="7">
        <f>B1006+C1006-D1006</f>
        <v>96000000</v>
      </c>
    </row>
    <row r="1007" spans="1:5" x14ac:dyDescent="0.3">
      <c r="A1007" s="3"/>
      <c r="B1007" s="120"/>
      <c r="C1007" s="68"/>
      <c r="D1007" s="68"/>
      <c r="E1007" s="68"/>
    </row>
    <row r="1008" spans="1:5" x14ac:dyDescent="0.3">
      <c r="A1008" s="67" t="s">
        <v>351</v>
      </c>
      <c r="B1008" s="120"/>
      <c r="C1008" s="68"/>
      <c r="D1008" s="68"/>
      <c r="E1008" s="68"/>
    </row>
    <row r="1009" spans="1:5" x14ac:dyDescent="0.3">
      <c r="A1009" s="70" t="s">
        <v>352</v>
      </c>
      <c r="B1009" s="145">
        <f>[5]ENVIRONMENT!$C$107</f>
        <v>11000000</v>
      </c>
      <c r="C1009" s="21"/>
      <c r="D1009" s="21"/>
      <c r="E1009" s="5">
        <f t="shared" ref="E1009:E1014" si="27">B1009+C1009-D1009</f>
        <v>11000000</v>
      </c>
    </row>
    <row r="1010" spans="1:5" x14ac:dyDescent="0.3">
      <c r="A1010" s="65" t="s">
        <v>138</v>
      </c>
      <c r="B1010" s="110">
        <f>B1009</f>
        <v>11000000</v>
      </c>
      <c r="C1010" s="110"/>
      <c r="D1010" s="110"/>
      <c r="E1010" s="7">
        <f t="shared" si="27"/>
        <v>11000000</v>
      </c>
    </row>
    <row r="1011" spans="1:5" x14ac:dyDescent="0.3">
      <c r="A1011" s="67"/>
      <c r="B1011" s="120"/>
      <c r="C1011" s="68"/>
      <c r="D1011" s="68"/>
      <c r="E1011" s="40">
        <f t="shared" si="27"/>
        <v>0</v>
      </c>
    </row>
    <row r="1012" spans="1:5" x14ac:dyDescent="0.3">
      <c r="A1012" s="65" t="s">
        <v>143</v>
      </c>
      <c r="B1012" s="110">
        <f>B1006+B1010</f>
        <v>107000000</v>
      </c>
      <c r="C1012" s="110"/>
      <c r="D1012" s="110"/>
      <c r="E1012" s="7">
        <f t="shared" si="27"/>
        <v>107000000</v>
      </c>
    </row>
    <row r="1013" spans="1:5" x14ac:dyDescent="0.3">
      <c r="A1013" s="137"/>
      <c r="B1013" s="138"/>
      <c r="C1013" s="68"/>
      <c r="D1013" s="68"/>
      <c r="E1013" s="40">
        <f t="shared" si="27"/>
        <v>0</v>
      </c>
    </row>
    <row r="1014" spans="1:5" x14ac:dyDescent="0.3">
      <c r="A1014" s="65" t="s">
        <v>167</v>
      </c>
      <c r="B1014" s="110">
        <f>B1000+B1012</f>
        <v>115400000</v>
      </c>
      <c r="C1014" s="110"/>
      <c r="D1014" s="110"/>
      <c r="E1014" s="7">
        <f t="shared" si="27"/>
        <v>115400000</v>
      </c>
    </row>
    <row r="1015" spans="1:5" x14ac:dyDescent="0.3">
      <c r="A1015" s="31"/>
      <c r="B1015" s="32"/>
      <c r="C1015" s="32"/>
      <c r="D1015" s="32"/>
      <c r="E1015" s="32"/>
    </row>
    <row r="1016" spans="1:5" x14ac:dyDescent="0.25">
      <c r="A1016" s="33" t="s">
        <v>353</v>
      </c>
      <c r="B1016" s="33"/>
      <c r="C1016" s="33"/>
      <c r="D1016" s="33"/>
      <c r="E1016" s="33"/>
    </row>
    <row r="1017" spans="1:5" x14ac:dyDescent="0.3">
      <c r="A1017" s="65" t="s">
        <v>57</v>
      </c>
      <c r="B1017" s="132">
        <f>B1021+B1024+B1028+B1032+B1035+B1038+B1041+B1044+B1047+B1050</f>
        <v>50500000</v>
      </c>
      <c r="C1017" s="110">
        <f>C1021+C1024+C1028+C1032+C1035+C1038+C1041+C1044+C1047+C1050</f>
        <v>0</v>
      </c>
      <c r="D1017" s="110">
        <f>D1021+D1024+D1028+D1032+D1035+D1038+D1041+D1044+D1047+D1050</f>
        <v>2000000</v>
      </c>
      <c r="E1017" s="132">
        <f>E1021+E1024+E1028+E1032+E1035+E1038+E1041+E1044+E1047+E1050</f>
        <v>48500000</v>
      </c>
    </row>
    <row r="1018" spans="1:5" x14ac:dyDescent="0.3">
      <c r="A1018" s="67" t="s">
        <v>65</v>
      </c>
      <c r="B1018" s="146"/>
      <c r="C1018" s="68"/>
      <c r="D1018" s="68"/>
      <c r="E1018" s="5"/>
    </row>
    <row r="1019" spans="1:5" x14ac:dyDescent="0.3">
      <c r="A1019" s="18" t="s">
        <v>345</v>
      </c>
      <c r="B1019" s="147">
        <f>[5]ENVIRONMENT!$D$15</f>
        <v>800000</v>
      </c>
      <c r="C1019" s="68"/>
      <c r="D1019" s="68"/>
      <c r="E1019" s="5">
        <f>B1019+C1019-D1019</f>
        <v>800000</v>
      </c>
    </row>
    <row r="1020" spans="1:5" x14ac:dyDescent="0.3">
      <c r="A1020" s="18" t="s">
        <v>354</v>
      </c>
      <c r="B1020" s="147">
        <f>[5]ENVIRONMENT!$D$16</f>
        <v>2000000</v>
      </c>
      <c r="C1020" s="68"/>
      <c r="D1020" s="68"/>
      <c r="E1020" s="5">
        <f t="shared" ref="E1020:E1028" si="28">B1020+C1020-D1020</f>
        <v>2000000</v>
      </c>
    </row>
    <row r="1021" spans="1:5" x14ac:dyDescent="0.3">
      <c r="A1021" s="148" t="s">
        <v>6</v>
      </c>
      <c r="B1021" s="132">
        <f>SUM(B1019:B1020)</f>
        <v>2800000</v>
      </c>
      <c r="C1021" s="110"/>
      <c r="D1021" s="110"/>
      <c r="E1021" s="7">
        <f t="shared" si="28"/>
        <v>2800000</v>
      </c>
    </row>
    <row r="1022" spans="1:5" x14ac:dyDescent="0.3">
      <c r="A1022" s="67" t="s">
        <v>76</v>
      </c>
      <c r="B1022" s="146"/>
      <c r="C1022" s="68"/>
      <c r="D1022" s="68"/>
      <c r="E1022" s="5">
        <f t="shared" si="28"/>
        <v>0</v>
      </c>
    </row>
    <row r="1023" spans="1:5" x14ac:dyDescent="0.3">
      <c r="A1023" s="70" t="s">
        <v>152</v>
      </c>
      <c r="B1023" s="149">
        <f>[5]ENVIRONMENT!$D$22</f>
        <v>600000</v>
      </c>
      <c r="C1023" s="68"/>
      <c r="D1023" s="68"/>
      <c r="E1023" s="5">
        <f t="shared" si="28"/>
        <v>600000</v>
      </c>
    </row>
    <row r="1024" spans="1:5" x14ac:dyDescent="0.3">
      <c r="A1024" s="6" t="s">
        <v>6</v>
      </c>
      <c r="B1024" s="132">
        <f>SUM(B1023)</f>
        <v>600000</v>
      </c>
      <c r="C1024" s="110"/>
      <c r="D1024" s="110"/>
      <c r="E1024" s="7">
        <f t="shared" si="28"/>
        <v>600000</v>
      </c>
    </row>
    <row r="1025" spans="1:5" x14ac:dyDescent="0.3">
      <c r="A1025" s="67" t="s">
        <v>80</v>
      </c>
      <c r="B1025" s="144"/>
      <c r="C1025" s="68"/>
      <c r="D1025" s="68"/>
      <c r="E1025" s="5">
        <f t="shared" si="28"/>
        <v>0</v>
      </c>
    </row>
    <row r="1026" spans="1:5" x14ac:dyDescent="0.3">
      <c r="A1026" s="70" t="str">
        <f>[5]ENVIRONMENT!$A$28</f>
        <v>2210801 Catering Services (receptions), Accommodation, Gifts, Food and Drinks</v>
      </c>
      <c r="B1026" s="144">
        <f>[5]ENVIRONMENT!$D$28</f>
        <v>400000</v>
      </c>
      <c r="C1026" s="5"/>
      <c r="D1026" s="5"/>
      <c r="E1026" s="5">
        <f t="shared" si="28"/>
        <v>400000</v>
      </c>
    </row>
    <row r="1027" spans="1:5" x14ac:dyDescent="0.3">
      <c r="A1027" s="70" t="s">
        <v>355</v>
      </c>
      <c r="B1027" s="144">
        <f>[5]ENVIRONMENT!$D$29</f>
        <v>2000000</v>
      </c>
      <c r="C1027" s="5"/>
      <c r="D1027" s="5"/>
      <c r="E1027" s="5">
        <f t="shared" si="28"/>
        <v>2000000</v>
      </c>
    </row>
    <row r="1028" spans="1:5" x14ac:dyDescent="0.3">
      <c r="A1028" s="6" t="s">
        <v>6</v>
      </c>
      <c r="B1028" s="132">
        <f>SUM(B1026:B1027)</f>
        <v>2400000</v>
      </c>
      <c r="C1028" s="132"/>
      <c r="D1028" s="132"/>
      <c r="E1028" s="7">
        <f t="shared" si="28"/>
        <v>2400000</v>
      </c>
    </row>
    <row r="1029" spans="1:5" x14ac:dyDescent="0.3">
      <c r="A1029" s="67" t="s">
        <v>85</v>
      </c>
      <c r="B1029" s="141"/>
      <c r="C1029" s="123"/>
      <c r="D1029" s="123"/>
      <c r="E1029" s="40"/>
    </row>
    <row r="1030" spans="1:5" x14ac:dyDescent="0.3">
      <c r="A1030" s="70" t="s">
        <v>86</v>
      </c>
      <c r="B1030" s="127">
        <f>[5]ENVIRONMENT!$D$35</f>
        <v>600000</v>
      </c>
      <c r="C1030" s="141"/>
      <c r="D1030" s="141"/>
      <c r="E1030" s="14">
        <f t="shared" ref="E1030:E1035" si="29">B1030+C1030-D1030</f>
        <v>600000</v>
      </c>
    </row>
    <row r="1031" spans="1:5" x14ac:dyDescent="0.3">
      <c r="A1031" s="70" t="s">
        <v>87</v>
      </c>
      <c r="B1031" s="127">
        <f>[5]ENVIRONMENT!$D$36</f>
        <v>500000</v>
      </c>
      <c r="C1031" s="141"/>
      <c r="D1031" s="141"/>
      <c r="E1031" s="14">
        <f t="shared" si="29"/>
        <v>500000</v>
      </c>
    </row>
    <row r="1032" spans="1:5" x14ac:dyDescent="0.3">
      <c r="A1032" s="6" t="s">
        <v>6</v>
      </c>
      <c r="B1032" s="142">
        <f>B1030+B1031</f>
        <v>1100000</v>
      </c>
      <c r="C1032" s="142"/>
      <c r="D1032" s="142"/>
      <c r="E1032" s="7">
        <f t="shared" si="29"/>
        <v>1100000</v>
      </c>
    </row>
    <row r="1033" spans="1:5" x14ac:dyDescent="0.3">
      <c r="A1033" s="67" t="s">
        <v>89</v>
      </c>
      <c r="B1033" s="141"/>
      <c r="C1033" s="123"/>
      <c r="D1033" s="123"/>
      <c r="E1033" s="24">
        <f t="shared" si="29"/>
        <v>0</v>
      </c>
    </row>
    <row r="1034" spans="1:5" x14ac:dyDescent="0.3">
      <c r="A1034" s="119" t="s">
        <v>185</v>
      </c>
      <c r="B1034" s="127">
        <f>[5]ENVIRONMENT!$D$40</f>
        <v>1000000</v>
      </c>
      <c r="C1034" s="150"/>
      <c r="D1034" s="150"/>
      <c r="E1034" s="14">
        <f t="shared" si="29"/>
        <v>1000000</v>
      </c>
    </row>
    <row r="1035" spans="1:5" x14ac:dyDescent="0.3">
      <c r="A1035" s="6" t="s">
        <v>6</v>
      </c>
      <c r="B1035" s="130">
        <f>SUM(B1034)</f>
        <v>1000000</v>
      </c>
      <c r="C1035" s="130"/>
      <c r="D1035" s="130"/>
      <c r="E1035" s="7">
        <f t="shared" si="29"/>
        <v>1000000</v>
      </c>
    </row>
    <row r="1036" spans="1:5" x14ac:dyDescent="0.3">
      <c r="A1036" s="67" t="s">
        <v>96</v>
      </c>
      <c r="B1036" s="141"/>
      <c r="C1036" s="141"/>
      <c r="D1036" s="141"/>
      <c r="E1036" s="40"/>
    </row>
    <row r="1037" spans="1:5" x14ac:dyDescent="0.3">
      <c r="A1037" s="119" t="s">
        <v>97</v>
      </c>
      <c r="B1037" s="127">
        <f>[5]ENVIRONMENT!$D$49</f>
        <v>1000000</v>
      </c>
      <c r="C1037" s="150"/>
      <c r="D1037" s="150"/>
      <c r="E1037" s="14">
        <f>B1037+C1037-D1037</f>
        <v>1000000</v>
      </c>
    </row>
    <row r="1038" spans="1:5" x14ac:dyDescent="0.3">
      <c r="A1038" s="6" t="s">
        <v>6</v>
      </c>
      <c r="B1038" s="130">
        <f>B1037</f>
        <v>1000000</v>
      </c>
      <c r="C1038" s="130"/>
      <c r="D1038" s="130"/>
      <c r="E1038" s="7">
        <f>B1038+C1038-D1038</f>
        <v>1000000</v>
      </c>
    </row>
    <row r="1039" spans="1:5" x14ac:dyDescent="0.3">
      <c r="A1039" s="67" t="s">
        <v>98</v>
      </c>
      <c r="B1039" s="141"/>
      <c r="C1039" s="123"/>
      <c r="D1039" s="123"/>
      <c r="E1039" s="40"/>
    </row>
    <row r="1040" spans="1:5" x14ac:dyDescent="0.3">
      <c r="A1040" s="70" t="s">
        <v>356</v>
      </c>
      <c r="B1040" s="127">
        <f>[5]ENVIRONMENT!$D$54</f>
        <v>2000000</v>
      </c>
      <c r="C1040" s="126"/>
      <c r="D1040" s="126"/>
      <c r="E1040" s="14">
        <f>B1040+C1040-D1040</f>
        <v>2000000</v>
      </c>
    </row>
    <row r="1041" spans="1:5" x14ac:dyDescent="0.3">
      <c r="A1041" s="6" t="s">
        <v>6</v>
      </c>
      <c r="B1041" s="151">
        <f>B1040</f>
        <v>2000000</v>
      </c>
      <c r="C1041" s="65"/>
      <c r="D1041" s="65"/>
      <c r="E1041" s="7">
        <f>B1041+C1041-D1041</f>
        <v>2000000</v>
      </c>
    </row>
    <row r="1042" spans="1:5" x14ac:dyDescent="0.3">
      <c r="A1042" s="67" t="s">
        <v>102</v>
      </c>
      <c r="B1042" s="141"/>
      <c r="C1042" s="123"/>
      <c r="D1042" s="123"/>
      <c r="E1042" s="40"/>
    </row>
    <row r="1043" spans="1:5" x14ac:dyDescent="0.3">
      <c r="A1043" s="70" t="s">
        <v>104</v>
      </c>
      <c r="B1043" s="152">
        <v>600000</v>
      </c>
      <c r="C1043" s="123"/>
      <c r="D1043" s="123"/>
      <c r="E1043" s="14">
        <f>B1043+C1043-D1043</f>
        <v>600000</v>
      </c>
    </row>
    <row r="1044" spans="1:5" x14ac:dyDescent="0.3">
      <c r="A1044" s="6" t="s">
        <v>6</v>
      </c>
      <c r="B1044" s="153">
        <f>B1043</f>
        <v>600000</v>
      </c>
      <c r="C1044" s="6"/>
      <c r="D1044" s="6"/>
      <c r="E1044" s="7">
        <f>B1044+C1044-D1044</f>
        <v>600000</v>
      </c>
    </row>
    <row r="1045" spans="1:5" x14ac:dyDescent="0.3">
      <c r="A1045" s="64" t="s">
        <v>357</v>
      </c>
      <c r="B1045" s="141"/>
      <c r="C1045" s="123"/>
      <c r="D1045" s="123"/>
      <c r="E1045" s="40">
        <f>B1045+C1045-D1045</f>
        <v>0</v>
      </c>
    </row>
    <row r="1046" spans="1:5" x14ac:dyDescent="0.3">
      <c r="A1046" s="119" t="s">
        <v>358</v>
      </c>
      <c r="B1046" s="127">
        <f>[5]ENVIRONMENT!$D$61</f>
        <v>4000000</v>
      </c>
      <c r="C1046" s="126"/>
      <c r="D1046" s="115">
        <v>2000000</v>
      </c>
      <c r="E1046" s="14">
        <f t="shared" ref="E1046:E1051" si="30">B1046+C1046-D1046</f>
        <v>2000000</v>
      </c>
    </row>
    <row r="1047" spans="1:5" x14ac:dyDescent="0.3">
      <c r="A1047" s="6" t="s">
        <v>6</v>
      </c>
      <c r="B1047" s="130">
        <f>B1046</f>
        <v>4000000</v>
      </c>
      <c r="C1047" s="130">
        <f>C1046</f>
        <v>0</v>
      </c>
      <c r="D1047" s="130">
        <f>D1046</f>
        <v>2000000</v>
      </c>
      <c r="E1047" s="130">
        <f>E1046</f>
        <v>2000000</v>
      </c>
    </row>
    <row r="1048" spans="1:5" x14ac:dyDescent="0.3">
      <c r="A1048" s="18" t="s">
        <v>359</v>
      </c>
      <c r="B1048" s="154"/>
      <c r="C1048" s="155"/>
      <c r="D1048" s="155"/>
      <c r="E1048" s="40">
        <f t="shared" si="30"/>
        <v>0</v>
      </c>
    </row>
    <row r="1049" spans="1:5" x14ac:dyDescent="0.3">
      <c r="A1049" s="16" t="s">
        <v>360</v>
      </c>
      <c r="B1049" s="127">
        <f>[5]ENVIRONMENT!$D$65</f>
        <v>35000000</v>
      </c>
      <c r="C1049" s="156"/>
      <c r="D1049" s="156"/>
      <c r="E1049" s="14">
        <f t="shared" si="30"/>
        <v>35000000</v>
      </c>
    </row>
    <row r="1050" spans="1:5" x14ac:dyDescent="0.3">
      <c r="A1050" s="6" t="s">
        <v>6</v>
      </c>
      <c r="B1050" s="130">
        <f>B1049</f>
        <v>35000000</v>
      </c>
      <c r="C1050" s="124"/>
      <c r="D1050" s="124"/>
      <c r="E1050" s="7">
        <f t="shared" si="30"/>
        <v>35000000</v>
      </c>
    </row>
    <row r="1051" spans="1:5" x14ac:dyDescent="0.3">
      <c r="A1051" s="11"/>
      <c r="B1051" s="157"/>
      <c r="C1051" s="79"/>
      <c r="D1051" s="79"/>
      <c r="E1051" s="76">
        <f t="shared" si="30"/>
        <v>0</v>
      </c>
    </row>
    <row r="1052" spans="1:5" x14ac:dyDescent="0.3">
      <c r="A1052" s="65" t="s">
        <v>203</v>
      </c>
      <c r="B1052" s="132">
        <f>B1017</f>
        <v>50500000</v>
      </c>
      <c r="C1052" s="132">
        <f>C1017</f>
        <v>0</v>
      </c>
      <c r="D1052" s="132">
        <f>D1017</f>
        <v>2000000</v>
      </c>
      <c r="E1052" s="132">
        <f>E1017</f>
        <v>48500000</v>
      </c>
    </row>
    <row r="1053" spans="1:5" x14ac:dyDescent="0.3">
      <c r="A1053" s="18"/>
      <c r="B1053" s="111"/>
      <c r="C1053" s="68"/>
      <c r="D1053" s="68"/>
      <c r="E1053" s="68"/>
    </row>
    <row r="1054" spans="1:5" x14ac:dyDescent="0.3">
      <c r="A1054" s="67" t="s">
        <v>140</v>
      </c>
      <c r="B1054" s="111"/>
      <c r="C1054" s="68"/>
      <c r="D1054" s="68"/>
      <c r="E1054" s="68"/>
    </row>
    <row r="1055" spans="1:5" x14ac:dyDescent="0.3">
      <c r="A1055" s="67" t="s">
        <v>361</v>
      </c>
      <c r="B1055" s="158"/>
      <c r="C1055" s="68"/>
      <c r="D1055" s="68"/>
      <c r="E1055" s="68"/>
    </row>
    <row r="1056" spans="1:5" x14ac:dyDescent="0.3">
      <c r="A1056" s="119" t="s">
        <v>362</v>
      </c>
      <c r="B1056" s="122">
        <f>[5]ENVIRONMENT!$D$72</f>
        <v>8000000</v>
      </c>
      <c r="C1056" s="68"/>
      <c r="D1056" s="68">
        <v>8000000</v>
      </c>
      <c r="E1056" s="68">
        <f>B1056+C1056-D1056</f>
        <v>0</v>
      </c>
    </row>
    <row r="1057" spans="1:5" x14ac:dyDescent="0.3">
      <c r="A1057" s="6" t="s">
        <v>6</v>
      </c>
      <c r="B1057" s="124">
        <f>[5]ENVIRONMENT!$D$72</f>
        <v>8000000</v>
      </c>
      <c r="C1057" s="124"/>
      <c r="D1057" s="124">
        <f>[5]ENVIRONMENT!$D$72</f>
        <v>8000000</v>
      </c>
      <c r="E1057" s="66">
        <f>B1057+C1057-D1057</f>
        <v>0</v>
      </c>
    </row>
    <row r="1058" spans="1:5" x14ac:dyDescent="0.3">
      <c r="A1058" s="22" t="s">
        <v>363</v>
      </c>
      <c r="B1058" s="123"/>
      <c r="C1058" s="123"/>
      <c r="D1058" s="123"/>
      <c r="E1058" s="123"/>
    </row>
    <row r="1059" spans="1:5" ht="37.5" x14ac:dyDescent="0.3">
      <c r="A1059" s="70" t="s">
        <v>364</v>
      </c>
      <c r="B1059" s="115">
        <f>[5]ENVIRONMENT!$D$76</f>
        <v>12935450</v>
      </c>
      <c r="C1059" s="126"/>
      <c r="D1059" s="115">
        <f>12935450</f>
        <v>12935450</v>
      </c>
      <c r="E1059" s="112"/>
    </row>
    <row r="1060" spans="1:5" x14ac:dyDescent="0.3">
      <c r="A1060" s="6" t="s">
        <v>6</v>
      </c>
      <c r="B1060" s="143">
        <f>B1059</f>
        <v>12935450</v>
      </c>
      <c r="C1060" s="143"/>
      <c r="D1060" s="143">
        <f>D1059</f>
        <v>12935450</v>
      </c>
      <c r="E1060" s="124">
        <f>B1060+C1060-D1060</f>
        <v>0</v>
      </c>
    </row>
    <row r="1061" spans="1:5" x14ac:dyDescent="0.3">
      <c r="A1061" s="159" t="s">
        <v>365</v>
      </c>
      <c r="B1061" s="123"/>
      <c r="C1061" s="123"/>
      <c r="D1061" s="123"/>
      <c r="E1061" s="123"/>
    </row>
    <row r="1062" spans="1:5" x14ac:dyDescent="0.3">
      <c r="A1062" s="119" t="s">
        <v>366</v>
      </c>
      <c r="B1062" s="115">
        <v>10000000</v>
      </c>
      <c r="C1062" s="123"/>
      <c r="D1062" s="115">
        <v>10000000</v>
      </c>
      <c r="E1062" s="112">
        <f t="shared" ref="E1062:E1068" si="31">B1062+C1062-D1062</f>
        <v>0</v>
      </c>
    </row>
    <row r="1063" spans="1:5" x14ac:dyDescent="0.3">
      <c r="A1063" s="119" t="s">
        <v>367</v>
      </c>
      <c r="B1063" s="115">
        <v>8000000</v>
      </c>
      <c r="C1063" s="123"/>
      <c r="D1063" s="115">
        <v>8000000</v>
      </c>
      <c r="E1063" s="112">
        <f t="shared" si="31"/>
        <v>0</v>
      </c>
    </row>
    <row r="1064" spans="1:5" x14ac:dyDescent="0.3">
      <c r="A1064" s="119" t="s">
        <v>368</v>
      </c>
      <c r="B1064" s="121">
        <v>5000000</v>
      </c>
      <c r="C1064" s="68"/>
      <c r="D1064" s="160">
        <v>5000000</v>
      </c>
      <c r="E1064" s="112">
        <f t="shared" si="31"/>
        <v>0</v>
      </c>
    </row>
    <row r="1065" spans="1:5" x14ac:dyDescent="0.3">
      <c r="A1065" s="119" t="s">
        <v>369</v>
      </c>
      <c r="B1065" s="121">
        <v>3000000</v>
      </c>
      <c r="C1065" s="68"/>
      <c r="D1065" s="160">
        <v>3000000</v>
      </c>
      <c r="E1065" s="112">
        <f t="shared" si="31"/>
        <v>0</v>
      </c>
    </row>
    <row r="1066" spans="1:5" x14ac:dyDescent="0.3">
      <c r="A1066" s="119" t="s">
        <v>370</v>
      </c>
      <c r="B1066" s="121">
        <v>6000000</v>
      </c>
      <c r="C1066" s="68"/>
      <c r="D1066" s="160">
        <v>6000000</v>
      </c>
      <c r="E1066" s="112">
        <f t="shared" si="31"/>
        <v>0</v>
      </c>
    </row>
    <row r="1067" spans="1:5" x14ac:dyDescent="0.3">
      <c r="A1067" s="119" t="s">
        <v>371</v>
      </c>
      <c r="B1067" s="121">
        <v>4000000</v>
      </c>
      <c r="C1067" s="68"/>
      <c r="D1067" s="160">
        <v>4000000</v>
      </c>
      <c r="E1067" s="112">
        <f t="shared" si="31"/>
        <v>0</v>
      </c>
    </row>
    <row r="1068" spans="1:5" x14ac:dyDescent="0.3">
      <c r="A1068" s="6" t="s">
        <v>6</v>
      </c>
      <c r="B1068" s="124">
        <f>SUM(B1062:B1067)</f>
        <v>36000000</v>
      </c>
      <c r="C1068" s="124">
        <f>SUM(C1062:C1067)</f>
        <v>0</v>
      </c>
      <c r="D1068" s="124">
        <f>SUM(D1062:D1067)</f>
        <v>36000000</v>
      </c>
      <c r="E1068" s="66">
        <f t="shared" si="31"/>
        <v>0</v>
      </c>
    </row>
    <row r="1069" spans="1:5" x14ac:dyDescent="0.3">
      <c r="A1069" s="67" t="s">
        <v>372</v>
      </c>
      <c r="B1069" s="136"/>
      <c r="C1069" s="79"/>
      <c r="D1069" s="79"/>
      <c r="E1069" s="79"/>
    </row>
    <row r="1070" spans="1:5" x14ac:dyDescent="0.3">
      <c r="A1070" s="67" t="s">
        <v>373</v>
      </c>
      <c r="B1070" s="155"/>
      <c r="C1070" s="155"/>
      <c r="D1070" s="155"/>
      <c r="E1070" s="155"/>
    </row>
    <row r="1071" spans="1:5" x14ac:dyDescent="0.3">
      <c r="A1071" s="119" t="s">
        <v>374</v>
      </c>
      <c r="B1071" s="115">
        <v>10000000</v>
      </c>
      <c r="C1071" s="79"/>
      <c r="D1071" s="79">
        <f>282777+1000000</f>
        <v>1282777</v>
      </c>
      <c r="E1071" s="79">
        <f>B1071+C1071-D1071</f>
        <v>8717223</v>
      </c>
    </row>
    <row r="1072" spans="1:5" x14ac:dyDescent="0.3">
      <c r="A1072" s="119" t="s">
        <v>375</v>
      </c>
      <c r="B1072" s="115">
        <v>10000000</v>
      </c>
      <c r="C1072" s="126"/>
      <c r="D1072" s="115">
        <v>10000000</v>
      </c>
      <c r="E1072" s="79">
        <f>B1072+C1072-D1072</f>
        <v>0</v>
      </c>
    </row>
    <row r="1073" spans="1:5" x14ac:dyDescent="0.3">
      <c r="A1073" s="119" t="s">
        <v>376</v>
      </c>
      <c r="B1073" s="115">
        <v>10000000</v>
      </c>
      <c r="C1073" s="79"/>
      <c r="D1073" s="72">
        <v>10000000</v>
      </c>
      <c r="E1073" s="79">
        <f>B1073+C1073-D1073</f>
        <v>0</v>
      </c>
    </row>
    <row r="1074" spans="1:5" x14ac:dyDescent="0.3">
      <c r="A1074" s="119" t="s">
        <v>377</v>
      </c>
      <c r="B1074" s="115">
        <v>1000000</v>
      </c>
      <c r="C1074" s="79"/>
      <c r="D1074" s="72">
        <v>1000000</v>
      </c>
      <c r="E1074" s="79">
        <f>B1074+C1074-D1074</f>
        <v>0</v>
      </c>
    </row>
    <row r="1075" spans="1:5" x14ac:dyDescent="0.3">
      <c r="A1075" s="161" t="s">
        <v>6</v>
      </c>
      <c r="B1075" s="124">
        <f>B1071+B1072+B1073+B1074</f>
        <v>31000000</v>
      </c>
      <c r="C1075" s="124">
        <f>C1071+C1072+C1073+C1074</f>
        <v>0</v>
      </c>
      <c r="D1075" s="124">
        <f>D1071+D1072+D1073+D1074</f>
        <v>22282777</v>
      </c>
      <c r="E1075" s="66">
        <f>B1075+C1075-D1075</f>
        <v>8717223</v>
      </c>
    </row>
    <row r="1076" spans="1:5" x14ac:dyDescent="0.3">
      <c r="A1076" s="67" t="s">
        <v>378</v>
      </c>
      <c r="B1076" s="122"/>
      <c r="C1076" s="68"/>
      <c r="D1076" s="68"/>
      <c r="E1076" s="68"/>
    </row>
    <row r="1077" spans="1:5" x14ac:dyDescent="0.3">
      <c r="A1077" s="119" t="s">
        <v>379</v>
      </c>
      <c r="B1077" s="162">
        <f>5000000-1000000-1000000</f>
        <v>3000000</v>
      </c>
      <c r="C1077" s="123"/>
      <c r="D1077" s="115">
        <v>3000000</v>
      </c>
      <c r="E1077" s="163">
        <f>B1077+C1077-D1077</f>
        <v>0</v>
      </c>
    </row>
    <row r="1078" spans="1:5" x14ac:dyDescent="0.3">
      <c r="A1078" s="119" t="s">
        <v>380</v>
      </c>
      <c r="B1078" s="162">
        <v>10000000</v>
      </c>
      <c r="C1078" s="68"/>
      <c r="D1078" s="160">
        <v>10000000</v>
      </c>
      <c r="E1078" s="163"/>
    </row>
    <row r="1079" spans="1:5" x14ac:dyDescent="0.3">
      <c r="A1079" s="119" t="s">
        <v>381</v>
      </c>
      <c r="B1079" s="162"/>
      <c r="C1079" s="68">
        <v>3000000</v>
      </c>
      <c r="D1079" s="160"/>
      <c r="E1079" s="163">
        <f>B1079+C1079-D1079</f>
        <v>3000000</v>
      </c>
    </row>
    <row r="1080" spans="1:5" x14ac:dyDescent="0.3">
      <c r="A1080" s="161" t="s">
        <v>6</v>
      </c>
      <c r="B1080" s="110">
        <f>SUM(B1077:B1079)</f>
        <v>13000000</v>
      </c>
      <c r="C1080" s="110">
        <f>SUM(C1077:C1079)</f>
        <v>3000000</v>
      </c>
      <c r="D1080" s="110">
        <f>SUM(D1077:D1079)</f>
        <v>13000000</v>
      </c>
      <c r="E1080" s="110">
        <f>SUM(E1077:E1079)</f>
        <v>3000000</v>
      </c>
    </row>
    <row r="1081" spans="1:5" x14ac:dyDescent="0.3">
      <c r="A1081" s="3" t="s">
        <v>382</v>
      </c>
      <c r="B1081" s="115"/>
      <c r="C1081" s="115"/>
      <c r="D1081" s="115"/>
      <c r="E1081" s="115"/>
    </row>
    <row r="1082" spans="1:5" x14ac:dyDescent="0.3">
      <c r="A1082" s="20" t="s">
        <v>383</v>
      </c>
      <c r="B1082" s="160">
        <f>[5]ENVIRONMENT!$D$104</f>
        <v>120188971</v>
      </c>
      <c r="C1082" s="160"/>
      <c r="D1082" s="160"/>
      <c r="E1082" s="160">
        <f>B1082+C1082-D1082</f>
        <v>120188971</v>
      </c>
    </row>
    <row r="1083" spans="1:5" x14ac:dyDescent="0.3">
      <c r="A1083" s="161" t="s">
        <v>6</v>
      </c>
      <c r="B1083" s="164">
        <f>B1082</f>
        <v>120188971</v>
      </c>
      <c r="C1083" s="164"/>
      <c r="D1083" s="164"/>
      <c r="E1083" s="66">
        <f>B1083+C1083-D1083</f>
        <v>120188971</v>
      </c>
    </row>
    <row r="1084" spans="1:5" x14ac:dyDescent="0.3">
      <c r="A1084" s="84"/>
      <c r="B1084" s="165"/>
      <c r="C1084" s="165"/>
      <c r="D1084" s="165"/>
      <c r="E1084" s="165"/>
    </row>
    <row r="1085" spans="1:5" x14ac:dyDescent="0.3">
      <c r="A1085" s="6" t="s">
        <v>384</v>
      </c>
      <c r="B1085" s="66">
        <f>B1057+B1060+B1068+B1080+B1075+B1083</f>
        <v>221124421</v>
      </c>
      <c r="C1085" s="66">
        <f>C1057+C1060+C1068+C1080+C1075+C1083</f>
        <v>3000000</v>
      </c>
      <c r="D1085" s="66">
        <f>D1057+D1060+D1068+D1080+D1075+D1083</f>
        <v>92218227</v>
      </c>
      <c r="E1085" s="66">
        <f>E1057+E1060+E1068+E1080+E1075+E1083</f>
        <v>131906194</v>
      </c>
    </row>
    <row r="1086" spans="1:5" x14ac:dyDescent="0.3">
      <c r="A1086" s="84"/>
      <c r="B1086" s="165"/>
      <c r="C1086" s="165"/>
      <c r="D1086" s="165"/>
      <c r="E1086" s="165"/>
    </row>
    <row r="1087" spans="1:5" x14ac:dyDescent="0.3">
      <c r="A1087" s="6" t="s">
        <v>251</v>
      </c>
      <c r="B1087" s="164">
        <f>B1052+B1085</f>
        <v>271624421</v>
      </c>
      <c r="C1087" s="164">
        <f>C1052+C1085</f>
        <v>3000000</v>
      </c>
      <c r="D1087" s="164">
        <f>D1052+D1085</f>
        <v>94218227</v>
      </c>
      <c r="E1087" s="164">
        <f>E1052+E1085</f>
        <v>180406194</v>
      </c>
    </row>
    <row r="1088" spans="1:5" x14ac:dyDescent="0.3">
      <c r="A1088" s="84"/>
      <c r="B1088" s="165"/>
      <c r="C1088" s="165"/>
      <c r="D1088" s="165"/>
      <c r="E1088" s="165"/>
    </row>
    <row r="1089" spans="1:5" x14ac:dyDescent="0.3">
      <c r="A1089" s="6" t="s">
        <v>385</v>
      </c>
      <c r="B1089" s="164">
        <f>B837</f>
        <v>31965024.461614348</v>
      </c>
      <c r="C1089" s="164">
        <f>C837</f>
        <v>0</v>
      </c>
      <c r="D1089" s="164">
        <f>D837</f>
        <v>2525567.9522152399</v>
      </c>
      <c r="E1089" s="164">
        <f>E837</f>
        <v>29439456.509399109</v>
      </c>
    </row>
    <row r="1090" spans="1:5" x14ac:dyDescent="0.3">
      <c r="A1090" s="84"/>
      <c r="B1090" s="165"/>
      <c r="C1090" s="165"/>
      <c r="D1090" s="165"/>
      <c r="E1090" s="165"/>
    </row>
    <row r="1091" spans="1:5" x14ac:dyDescent="0.3">
      <c r="A1091" s="6" t="s">
        <v>304</v>
      </c>
      <c r="B1091" s="164">
        <f>B842+B968+B977+B1017</f>
        <v>81543265</v>
      </c>
      <c r="C1091" s="164">
        <f>C842+C968+C977+C1017</f>
        <v>22973280.899999999</v>
      </c>
      <c r="D1091" s="164">
        <f>D842+D968+D977+D1017</f>
        <v>2435100</v>
      </c>
      <c r="E1091" s="164">
        <f>E842+E968+E977+E1017</f>
        <v>102081445.90000001</v>
      </c>
    </row>
    <row r="1092" spans="1:5" x14ac:dyDescent="0.3">
      <c r="A1092" s="84"/>
      <c r="B1092" s="165"/>
      <c r="C1092" s="165"/>
      <c r="D1092" s="165"/>
      <c r="E1092" s="165"/>
    </row>
    <row r="1093" spans="1:5" x14ac:dyDescent="0.3">
      <c r="A1093" s="6" t="s">
        <v>386</v>
      </c>
      <c r="B1093" s="164">
        <f>B933+B968+B1000+B1052</f>
        <v>113508289.46161434</v>
      </c>
      <c r="C1093" s="164">
        <f>C933+C968+C1000+C1052</f>
        <v>22973280.899999999</v>
      </c>
      <c r="D1093" s="164">
        <f>D933+D968+D1000+D1052</f>
        <v>4960667.9522152394</v>
      </c>
      <c r="E1093" s="164">
        <f>E933+E968+E1000+E1052</f>
        <v>131520902.40939911</v>
      </c>
    </row>
    <row r="1094" spans="1:5" x14ac:dyDescent="0.3">
      <c r="A1094" s="84"/>
      <c r="B1094" s="166">
        <v>0</v>
      </c>
      <c r="C1094" s="166"/>
      <c r="D1094" s="166"/>
      <c r="E1094" s="166"/>
    </row>
    <row r="1095" spans="1:5" x14ac:dyDescent="0.3">
      <c r="A1095" s="65" t="s">
        <v>387</v>
      </c>
      <c r="B1095" s="167">
        <f>B957+B972+B1012+B1085</f>
        <v>328124421</v>
      </c>
      <c r="C1095" s="167">
        <f>C957+C972+C1012+C1085</f>
        <v>401706053.25</v>
      </c>
      <c r="D1095" s="167">
        <f>D957+D972+D1012+D1085</f>
        <v>92218227</v>
      </c>
      <c r="E1095" s="167">
        <f>E957+E972+E1012+E1085</f>
        <v>637612247.25</v>
      </c>
    </row>
    <row r="1096" spans="1:5" x14ac:dyDescent="0.3">
      <c r="A1096" s="31"/>
      <c r="B1096" s="32"/>
      <c r="C1096" s="32"/>
      <c r="D1096" s="32"/>
      <c r="E1096" s="32"/>
    </row>
    <row r="1097" spans="1:5" x14ac:dyDescent="0.3">
      <c r="A1097" s="6" t="s">
        <v>388</v>
      </c>
      <c r="B1097" s="66">
        <f>B1093+B1095</f>
        <v>441632710.46161437</v>
      </c>
      <c r="C1097" s="66">
        <f>C1093+C1095</f>
        <v>424679334.14999998</v>
      </c>
      <c r="D1097" s="66">
        <f>D1093+D1095</f>
        <v>97178894.952215239</v>
      </c>
      <c r="E1097" s="66">
        <f>E1093+E1095</f>
        <v>769133149.65939915</v>
      </c>
    </row>
    <row r="1098" spans="1:5" x14ac:dyDescent="0.3">
      <c r="A1098" s="31"/>
      <c r="B1098" s="32"/>
      <c r="C1098" s="32"/>
      <c r="D1098" s="63"/>
      <c r="E1098" s="32"/>
    </row>
    <row r="1099" spans="1:5" x14ac:dyDescent="0.25">
      <c r="A1099" s="678" t="s">
        <v>389</v>
      </c>
      <c r="B1099" s="678"/>
      <c r="C1099" s="678"/>
      <c r="D1099" s="678"/>
      <c r="E1099" s="678"/>
    </row>
    <row r="1100" spans="1:5" x14ac:dyDescent="0.25">
      <c r="A1100" s="54" t="s">
        <v>181</v>
      </c>
      <c r="B1100" s="54"/>
      <c r="C1100" s="54"/>
      <c r="D1100" s="54"/>
      <c r="E1100" s="54"/>
    </row>
    <row r="1101" spans="1:5" x14ac:dyDescent="0.3">
      <c r="A1101" s="168" t="s">
        <v>53</v>
      </c>
      <c r="B1101" s="7">
        <f>B1104</f>
        <v>1954564394</v>
      </c>
      <c r="C1101" s="7">
        <f>C1104</f>
        <v>0</v>
      </c>
      <c r="D1101" s="7">
        <f>D1104</f>
        <v>154825879.75903383</v>
      </c>
      <c r="E1101" s="7">
        <f>E1104</f>
        <v>1799738514.2409661</v>
      </c>
    </row>
    <row r="1102" spans="1:5" x14ac:dyDescent="0.3">
      <c r="A1102" s="169" t="s">
        <v>54</v>
      </c>
      <c r="B1102" s="170"/>
      <c r="C1102" s="5"/>
      <c r="D1102" s="5"/>
      <c r="E1102" s="24">
        <f t="shared" ref="E1102:E1169" si="32">B1102+C1102-D1102</f>
        <v>0</v>
      </c>
    </row>
    <row r="1103" spans="1:5" x14ac:dyDescent="0.3">
      <c r="A1103" s="171" t="s">
        <v>55</v>
      </c>
      <c r="B1103" s="103">
        <f>'[5]CURATIVE HEALTH'!$B$5</f>
        <v>1954564394</v>
      </c>
      <c r="C1103" s="5"/>
      <c r="D1103" s="5">
        <f>'[3]P.E ANALYSIS'!$E$6</f>
        <v>154825879.75903383</v>
      </c>
      <c r="E1103" s="14">
        <f t="shared" si="32"/>
        <v>1799738514.2409661</v>
      </c>
    </row>
    <row r="1104" spans="1:5" x14ac:dyDescent="0.3">
      <c r="A1104" s="168" t="s">
        <v>56</v>
      </c>
      <c r="B1104" s="7">
        <f>B1103</f>
        <v>1954564394</v>
      </c>
      <c r="C1104" s="7">
        <f>C1103</f>
        <v>0</v>
      </c>
      <c r="D1104" s="7">
        <f>D1103</f>
        <v>154825879.75903383</v>
      </c>
      <c r="E1104" s="7">
        <f>E1103</f>
        <v>1799738514.2409661</v>
      </c>
    </row>
    <row r="1105" spans="1:5" x14ac:dyDescent="0.3">
      <c r="A1105" s="172"/>
      <c r="B1105" s="5"/>
      <c r="C1105" s="5"/>
      <c r="D1105" s="5"/>
      <c r="E1105" s="40">
        <f t="shared" si="32"/>
        <v>0</v>
      </c>
    </row>
    <row r="1106" spans="1:5" x14ac:dyDescent="0.3">
      <c r="A1106" s="168" t="s">
        <v>57</v>
      </c>
      <c r="B1106" s="7">
        <f>B1110+B1114+B1120+B1124+B1127+B1132+B1148+B1152+B1155+B1159+B1165+B1168+B1173+B1176+B1181+B1393</f>
        <v>356183553</v>
      </c>
      <c r="C1106" s="7">
        <f t="shared" ref="C1106:E1106" si="33">C1110+C1114+C1120+C1124+C1127+C1132+C1148+C1152+C1155+C1159+C1165+C1168+C1173+C1176+C1181+C1393</f>
        <v>691838732.41999996</v>
      </c>
      <c r="D1106" s="7">
        <f t="shared" si="33"/>
        <v>7662354</v>
      </c>
      <c r="E1106" s="7">
        <f t="shared" si="33"/>
        <v>1040359931.42</v>
      </c>
    </row>
    <row r="1107" spans="1:5" x14ac:dyDescent="0.3">
      <c r="A1107" s="172" t="s">
        <v>58</v>
      </c>
      <c r="B1107" s="5"/>
      <c r="C1107" s="5"/>
      <c r="D1107" s="5"/>
      <c r="E1107" s="40">
        <f t="shared" si="32"/>
        <v>0</v>
      </c>
    </row>
    <row r="1108" spans="1:5" x14ac:dyDescent="0.3">
      <c r="A1108" s="171" t="s">
        <v>60</v>
      </c>
      <c r="B1108" s="21">
        <f>'[5]CURATIVE HEALTH'!$B$14</f>
        <v>50000</v>
      </c>
      <c r="C1108" s="5"/>
      <c r="D1108" s="5"/>
      <c r="E1108" s="14">
        <f t="shared" si="32"/>
        <v>50000</v>
      </c>
    </row>
    <row r="1109" spans="1:5" x14ac:dyDescent="0.3">
      <c r="A1109" s="171" t="s">
        <v>390</v>
      </c>
      <c r="B1109" s="103"/>
      <c r="C1109" s="5"/>
      <c r="D1109" s="5"/>
      <c r="E1109" s="40">
        <f t="shared" si="32"/>
        <v>0</v>
      </c>
    </row>
    <row r="1110" spans="1:5" x14ac:dyDescent="0.3">
      <c r="A1110" s="168" t="s">
        <v>138</v>
      </c>
      <c r="B1110" s="7">
        <f>B1108+B1109</f>
        <v>50000</v>
      </c>
      <c r="C1110" s="7"/>
      <c r="D1110" s="7"/>
      <c r="E1110" s="7">
        <f t="shared" si="32"/>
        <v>50000</v>
      </c>
    </row>
    <row r="1111" spans="1:5" x14ac:dyDescent="0.3">
      <c r="A1111" s="172" t="s">
        <v>62</v>
      </c>
      <c r="B1111" s="5"/>
      <c r="C1111" s="5"/>
      <c r="D1111" s="5"/>
      <c r="E1111" s="40">
        <f t="shared" si="32"/>
        <v>0</v>
      </c>
    </row>
    <row r="1112" spans="1:5" x14ac:dyDescent="0.3">
      <c r="A1112" s="171" t="s">
        <v>63</v>
      </c>
      <c r="B1112" s="21">
        <f>'[5]CURATIVE HEALTH'!$B$18</f>
        <v>400000</v>
      </c>
      <c r="C1112" s="5"/>
      <c r="D1112" s="5"/>
      <c r="E1112" s="14">
        <f t="shared" si="32"/>
        <v>400000</v>
      </c>
    </row>
    <row r="1113" spans="1:5" x14ac:dyDescent="0.3">
      <c r="A1113" s="171" t="s">
        <v>64</v>
      </c>
      <c r="B1113" s="21">
        <f>'[5]CURATIVE HEALTH'!$B$19</f>
        <v>10000</v>
      </c>
      <c r="C1113" s="5"/>
      <c r="D1113" s="5"/>
      <c r="E1113" s="14">
        <f t="shared" si="32"/>
        <v>10000</v>
      </c>
    </row>
    <row r="1114" spans="1:5" x14ac:dyDescent="0.3">
      <c r="A1114" s="168" t="s">
        <v>138</v>
      </c>
      <c r="B1114" s="7">
        <f>SUM(B1112:B1113)</f>
        <v>410000</v>
      </c>
      <c r="C1114" s="7"/>
      <c r="D1114" s="7"/>
      <c r="E1114" s="7">
        <f t="shared" si="32"/>
        <v>410000</v>
      </c>
    </row>
    <row r="1115" spans="1:5" x14ac:dyDescent="0.3">
      <c r="A1115" s="172" t="s">
        <v>65</v>
      </c>
      <c r="B1115" s="5"/>
      <c r="C1115" s="5"/>
      <c r="D1115" s="12"/>
      <c r="E1115" s="40">
        <f t="shared" si="32"/>
        <v>0</v>
      </c>
    </row>
    <row r="1116" spans="1:5" x14ac:dyDescent="0.3">
      <c r="A1116" s="171" t="s">
        <v>66</v>
      </c>
      <c r="B1116" s="173">
        <f>'[9]CURATIVE HEALTH'!$B$20</f>
        <v>718553</v>
      </c>
      <c r="C1116" s="5"/>
      <c r="D1116" s="12"/>
      <c r="E1116" s="14">
        <f t="shared" si="32"/>
        <v>718553</v>
      </c>
    </row>
    <row r="1117" spans="1:5" x14ac:dyDescent="0.3">
      <c r="A1117" s="171" t="s">
        <v>67</v>
      </c>
      <c r="B1117" s="173">
        <f>'[9]CURATIVE HEALTH'!$B$21</f>
        <v>1500000</v>
      </c>
      <c r="C1117" s="5"/>
      <c r="D1117" s="12"/>
      <c r="E1117" s="14">
        <f t="shared" si="32"/>
        <v>1500000</v>
      </c>
    </row>
    <row r="1118" spans="1:5" x14ac:dyDescent="0.3">
      <c r="A1118" s="171" t="s">
        <v>68</v>
      </c>
      <c r="B1118" s="173">
        <f>'[9]CURATIVE HEALTH'!$B$22</f>
        <v>2000000</v>
      </c>
      <c r="C1118" s="5"/>
      <c r="D1118" s="12"/>
      <c r="E1118" s="14">
        <f t="shared" si="32"/>
        <v>2000000</v>
      </c>
    </row>
    <row r="1119" spans="1:5" x14ac:dyDescent="0.3">
      <c r="A1119" s="171" t="s">
        <v>391</v>
      </c>
      <c r="B1119" s="173">
        <f>'[9]CURATIVE HEALTH'!$B$23</f>
        <v>300000</v>
      </c>
      <c r="C1119" s="5"/>
      <c r="D1119" s="12"/>
      <c r="E1119" s="14">
        <f t="shared" si="32"/>
        <v>300000</v>
      </c>
    </row>
    <row r="1120" spans="1:5" x14ac:dyDescent="0.3">
      <c r="A1120" s="168" t="s">
        <v>138</v>
      </c>
      <c r="B1120" s="7">
        <f>SUM(B1116:B1119)</f>
        <v>4518553</v>
      </c>
      <c r="C1120" s="7">
        <f>SUM(C1116:C1119)</f>
        <v>0</v>
      </c>
      <c r="D1120" s="7">
        <f>SUM(D1116:D1119)</f>
        <v>0</v>
      </c>
      <c r="E1120" s="7">
        <f>SUM(E1116:E1119)</f>
        <v>4518553</v>
      </c>
    </row>
    <row r="1121" spans="1:5" x14ac:dyDescent="0.3">
      <c r="A1121" s="172" t="s">
        <v>72</v>
      </c>
      <c r="B1121" s="5"/>
      <c r="C1121" s="5"/>
      <c r="D1121" s="5"/>
      <c r="E1121" s="40">
        <f t="shared" si="32"/>
        <v>0</v>
      </c>
    </row>
    <row r="1122" spans="1:5" x14ac:dyDescent="0.3">
      <c r="A1122" s="171" t="s">
        <v>73</v>
      </c>
      <c r="B1122" s="173">
        <f>'[9]CURATIVE HEALTH'!$B$26</f>
        <v>3000000</v>
      </c>
      <c r="C1122" s="5"/>
      <c r="D1122" s="5"/>
      <c r="E1122" s="14">
        <f t="shared" si="32"/>
        <v>3000000</v>
      </c>
    </row>
    <row r="1123" spans="1:5" x14ac:dyDescent="0.3">
      <c r="A1123" s="171" t="s">
        <v>146</v>
      </c>
      <c r="B1123" s="173">
        <f>'[9]CURATIVE HEALTH'!$B$27</f>
        <v>3000000</v>
      </c>
      <c r="C1123" s="5"/>
      <c r="D1123" s="5"/>
      <c r="E1123" s="14">
        <f t="shared" si="32"/>
        <v>3000000</v>
      </c>
    </row>
    <row r="1124" spans="1:5" x14ac:dyDescent="0.3">
      <c r="A1124" s="168" t="s">
        <v>138</v>
      </c>
      <c r="B1124" s="7">
        <f>SUM(B1122:B1123)</f>
        <v>6000000</v>
      </c>
      <c r="C1124" s="7"/>
      <c r="D1124" s="7"/>
      <c r="E1124" s="7">
        <f t="shared" si="32"/>
        <v>6000000</v>
      </c>
    </row>
    <row r="1125" spans="1:5" x14ac:dyDescent="0.3">
      <c r="A1125" s="172" t="s">
        <v>78</v>
      </c>
      <c r="B1125" s="5"/>
      <c r="C1125" s="5"/>
      <c r="D1125" s="5"/>
      <c r="E1125" s="40">
        <f t="shared" si="32"/>
        <v>0</v>
      </c>
    </row>
    <row r="1126" spans="1:5" x14ac:dyDescent="0.3">
      <c r="A1126" s="171" t="s">
        <v>79</v>
      </c>
      <c r="B1126" s="103">
        <v>500000</v>
      </c>
      <c r="C1126" s="5"/>
      <c r="D1126" s="5"/>
      <c r="E1126" s="14">
        <f t="shared" si="32"/>
        <v>500000</v>
      </c>
    </row>
    <row r="1127" spans="1:5" x14ac:dyDescent="0.3">
      <c r="A1127" s="168" t="s">
        <v>138</v>
      </c>
      <c r="B1127" s="7">
        <f>B1126</f>
        <v>500000</v>
      </c>
      <c r="C1127" s="7">
        <f>C1126</f>
        <v>0</v>
      </c>
      <c r="D1127" s="7">
        <f>D1126</f>
        <v>0</v>
      </c>
      <c r="E1127" s="7">
        <f>E1126</f>
        <v>500000</v>
      </c>
    </row>
    <row r="1128" spans="1:5" x14ac:dyDescent="0.3">
      <c r="A1128" s="172" t="s">
        <v>80</v>
      </c>
      <c r="B1128" s="5"/>
      <c r="C1128" s="5"/>
      <c r="D1128" s="5"/>
      <c r="E1128" s="40">
        <f t="shared" si="32"/>
        <v>0</v>
      </c>
    </row>
    <row r="1129" spans="1:5" x14ac:dyDescent="0.3">
      <c r="A1129" s="171" t="s">
        <v>81</v>
      </c>
      <c r="B1129" s="103">
        <v>2000000</v>
      </c>
      <c r="C1129" s="5"/>
      <c r="D1129" s="5"/>
      <c r="E1129" s="14">
        <f t="shared" si="32"/>
        <v>2000000</v>
      </c>
    </row>
    <row r="1130" spans="1:5" x14ac:dyDescent="0.3">
      <c r="A1130" s="171" t="s">
        <v>184</v>
      </c>
      <c r="B1130" s="103">
        <v>1500000</v>
      </c>
      <c r="C1130" s="5"/>
      <c r="D1130" s="5"/>
      <c r="E1130" s="14">
        <f t="shared" si="32"/>
        <v>1500000</v>
      </c>
    </row>
    <row r="1131" spans="1:5" x14ac:dyDescent="0.3">
      <c r="A1131" s="171" t="s">
        <v>83</v>
      </c>
      <c r="B1131" s="103">
        <v>5000000</v>
      </c>
      <c r="C1131" s="5"/>
      <c r="D1131" s="5"/>
      <c r="E1131" s="14">
        <f t="shared" si="32"/>
        <v>5000000</v>
      </c>
    </row>
    <row r="1132" spans="1:5" x14ac:dyDescent="0.3">
      <c r="A1132" s="168" t="s">
        <v>138</v>
      </c>
      <c r="B1132" s="7">
        <f>SUM(B1129:B1131)</f>
        <v>8500000</v>
      </c>
      <c r="C1132" s="7">
        <f>SUM(C1129:C1131)</f>
        <v>0</v>
      </c>
      <c r="D1132" s="7">
        <f>SUM(D1129:D1131)</f>
        <v>0</v>
      </c>
      <c r="E1132" s="7">
        <f>SUM(E1129:E1131)</f>
        <v>8500000</v>
      </c>
    </row>
    <row r="1133" spans="1:5" x14ac:dyDescent="0.3">
      <c r="A1133" s="174" t="s">
        <v>85</v>
      </c>
      <c r="B1133" s="5"/>
      <c r="C1133" s="5"/>
      <c r="D1133" s="5"/>
      <c r="E1133" s="40">
        <f t="shared" si="32"/>
        <v>0</v>
      </c>
    </row>
    <row r="1134" spans="1:5" x14ac:dyDescent="0.3">
      <c r="A1134" s="87" t="s">
        <v>392</v>
      </c>
      <c r="B1134" s="175">
        <v>75000000</v>
      </c>
      <c r="C1134" s="5">
        <v>318000000</v>
      </c>
      <c r="D1134" s="5"/>
      <c r="E1134" s="14">
        <f t="shared" si="32"/>
        <v>393000000</v>
      </c>
    </row>
    <row r="1135" spans="1:5" x14ac:dyDescent="0.3">
      <c r="A1135" s="87" t="s">
        <v>393</v>
      </c>
      <c r="B1135" s="103">
        <v>50000000</v>
      </c>
      <c r="C1135" s="5">
        <v>50000000</v>
      </c>
      <c r="D1135" s="5"/>
      <c r="E1135" s="14">
        <f t="shared" si="32"/>
        <v>100000000</v>
      </c>
    </row>
    <row r="1136" spans="1:5" x14ac:dyDescent="0.3">
      <c r="A1136" s="87" t="s">
        <v>394</v>
      </c>
      <c r="B1136" s="103">
        <v>85000000</v>
      </c>
      <c r="C1136" s="5">
        <v>50000000</v>
      </c>
      <c r="D1136" s="5"/>
      <c r="E1136" s="14">
        <f t="shared" si="32"/>
        <v>135000000</v>
      </c>
    </row>
    <row r="1137" spans="1:5" x14ac:dyDescent="0.3">
      <c r="A1137" s="87" t="s">
        <v>395</v>
      </c>
      <c r="B1137" s="103">
        <v>100000</v>
      </c>
      <c r="C1137" s="5"/>
      <c r="D1137" s="5">
        <v>100000</v>
      </c>
      <c r="E1137" s="14">
        <f t="shared" si="32"/>
        <v>0</v>
      </c>
    </row>
    <row r="1138" spans="1:5" x14ac:dyDescent="0.3">
      <c r="A1138" s="87" t="s">
        <v>396</v>
      </c>
      <c r="B1138" s="103">
        <v>50000</v>
      </c>
      <c r="C1138" s="5"/>
      <c r="D1138" s="5">
        <v>50000</v>
      </c>
      <c r="E1138" s="14">
        <f t="shared" si="32"/>
        <v>0</v>
      </c>
    </row>
    <row r="1139" spans="1:5" x14ac:dyDescent="0.3">
      <c r="A1139" s="87" t="s">
        <v>397</v>
      </c>
      <c r="B1139" s="103">
        <v>500000</v>
      </c>
      <c r="C1139" s="5"/>
      <c r="D1139" s="5"/>
      <c r="E1139" s="14">
        <f t="shared" si="32"/>
        <v>500000</v>
      </c>
    </row>
    <row r="1140" spans="1:5" x14ac:dyDescent="0.3">
      <c r="A1140" s="171" t="s">
        <v>398</v>
      </c>
      <c r="B1140" s="103">
        <v>50000</v>
      </c>
      <c r="C1140" s="5"/>
      <c r="D1140" s="5">
        <v>50000</v>
      </c>
      <c r="E1140" s="14">
        <f t="shared" si="32"/>
        <v>0</v>
      </c>
    </row>
    <row r="1141" spans="1:5" x14ac:dyDescent="0.3">
      <c r="A1141" s="87" t="s">
        <v>399</v>
      </c>
      <c r="B1141" s="103">
        <v>7000000</v>
      </c>
      <c r="C1141" s="5"/>
      <c r="D1141" s="5"/>
      <c r="E1141" s="14">
        <f t="shared" si="32"/>
        <v>7000000</v>
      </c>
    </row>
    <row r="1142" spans="1:5" x14ac:dyDescent="0.3">
      <c r="A1142" s="87" t="s">
        <v>400</v>
      </c>
      <c r="B1142" s="103"/>
      <c r="C1142" s="5"/>
      <c r="D1142" s="5"/>
      <c r="E1142" s="14">
        <f t="shared" si="32"/>
        <v>0</v>
      </c>
    </row>
    <row r="1143" spans="1:5" x14ac:dyDescent="0.3">
      <c r="A1143" s="87" t="s">
        <v>401</v>
      </c>
      <c r="B1143" s="103">
        <v>25000</v>
      </c>
      <c r="C1143" s="5"/>
      <c r="D1143" s="5"/>
      <c r="E1143" s="14">
        <f t="shared" si="32"/>
        <v>25000</v>
      </c>
    </row>
    <row r="1144" spans="1:5" x14ac:dyDescent="0.3">
      <c r="A1144" s="87" t="s">
        <v>402</v>
      </c>
      <c r="B1144" s="103"/>
      <c r="C1144" s="5"/>
      <c r="D1144" s="5"/>
      <c r="E1144" s="14">
        <f t="shared" si="32"/>
        <v>0</v>
      </c>
    </row>
    <row r="1145" spans="1:5" x14ac:dyDescent="0.3">
      <c r="A1145" s="87" t="s">
        <v>86</v>
      </c>
      <c r="B1145" s="103">
        <v>2500000</v>
      </c>
      <c r="C1145" s="5"/>
      <c r="D1145" s="5"/>
      <c r="E1145" s="14">
        <f t="shared" si="32"/>
        <v>2500000</v>
      </c>
    </row>
    <row r="1146" spans="1:5" x14ac:dyDescent="0.3">
      <c r="A1146" s="87" t="s">
        <v>87</v>
      </c>
      <c r="B1146" s="103">
        <v>600000</v>
      </c>
      <c r="C1146" s="5"/>
      <c r="D1146" s="5"/>
      <c r="E1146" s="14">
        <f t="shared" si="32"/>
        <v>600000</v>
      </c>
    </row>
    <row r="1147" spans="1:5" x14ac:dyDescent="0.3">
      <c r="A1147" s="87" t="s">
        <v>88</v>
      </c>
      <c r="B1147" s="103">
        <v>750000</v>
      </c>
      <c r="C1147" s="5"/>
      <c r="D1147" s="5">
        <v>250000</v>
      </c>
      <c r="E1147" s="14">
        <f>B1147+C1147-D1147</f>
        <v>500000</v>
      </c>
    </row>
    <row r="1148" spans="1:5" x14ac:dyDescent="0.3">
      <c r="A1148" s="176" t="s">
        <v>6</v>
      </c>
      <c r="B1148" s="130">
        <f>SUM(B1134:B1147)</f>
        <v>221575000</v>
      </c>
      <c r="C1148" s="130">
        <f>SUM(C1134:C1147)</f>
        <v>418000000</v>
      </c>
      <c r="D1148" s="130">
        <f>SUM(D1134:D1147)</f>
        <v>450000</v>
      </c>
      <c r="E1148" s="130">
        <f>SUM(E1134:E1147)</f>
        <v>639125000</v>
      </c>
    </row>
    <row r="1149" spans="1:5" x14ac:dyDescent="0.3">
      <c r="A1149" s="169" t="s">
        <v>89</v>
      </c>
      <c r="B1149" s="103"/>
      <c r="C1149" s="5"/>
      <c r="D1149" s="5"/>
      <c r="E1149" s="24">
        <f t="shared" ref="E1149:E1154" si="34">B1149+C1149-D1149</f>
        <v>0</v>
      </c>
    </row>
    <row r="1150" spans="1:5" x14ac:dyDescent="0.3">
      <c r="A1150" s="171" t="s">
        <v>185</v>
      </c>
      <c r="B1150" s="103">
        <v>26000000</v>
      </c>
      <c r="C1150" s="5">
        <v>24000000</v>
      </c>
      <c r="D1150" s="5"/>
      <c r="E1150" s="14">
        <f t="shared" si="34"/>
        <v>50000000</v>
      </c>
    </row>
    <row r="1151" spans="1:5" x14ac:dyDescent="0.3">
      <c r="A1151" s="171" t="s">
        <v>403</v>
      </c>
      <c r="B1151" s="103"/>
      <c r="C1151" s="5"/>
      <c r="D1151" s="5"/>
      <c r="E1151" s="24">
        <f t="shared" si="34"/>
        <v>0</v>
      </c>
    </row>
    <row r="1152" spans="1:5" x14ac:dyDescent="0.3">
      <c r="A1152" s="176" t="s">
        <v>6</v>
      </c>
      <c r="B1152" s="130">
        <f>B1150+B1151</f>
        <v>26000000</v>
      </c>
      <c r="C1152" s="130">
        <f t="shared" ref="C1152:E1152" si="35">C1150+C1151</f>
        <v>24000000</v>
      </c>
      <c r="D1152" s="130">
        <f t="shared" si="35"/>
        <v>0</v>
      </c>
      <c r="E1152" s="130">
        <f t="shared" si="35"/>
        <v>50000000</v>
      </c>
    </row>
    <row r="1153" spans="1:5" x14ac:dyDescent="0.3">
      <c r="A1153" s="172" t="s">
        <v>91</v>
      </c>
      <c r="B1153" s="5"/>
      <c r="C1153" s="5"/>
      <c r="D1153" s="5"/>
      <c r="E1153" s="24">
        <f t="shared" si="34"/>
        <v>0</v>
      </c>
    </row>
    <row r="1154" spans="1:5" x14ac:dyDescent="0.3">
      <c r="A1154" s="171" t="s">
        <v>92</v>
      </c>
      <c r="B1154" s="103">
        <v>30000</v>
      </c>
      <c r="C1154" s="5"/>
      <c r="D1154" s="5"/>
      <c r="E1154" s="14">
        <f t="shared" si="34"/>
        <v>30000</v>
      </c>
    </row>
    <row r="1155" spans="1:5" x14ac:dyDescent="0.3">
      <c r="A1155" s="176" t="s">
        <v>6</v>
      </c>
      <c r="B1155" s="7">
        <f>SUM(B1154:B1154)</f>
        <v>30000</v>
      </c>
      <c r="C1155" s="7">
        <f>SUM(C1154:C1154)</f>
        <v>0</v>
      </c>
      <c r="D1155" s="7">
        <f>SUM(D1154:D1154)</f>
        <v>0</v>
      </c>
      <c r="E1155" s="7">
        <f>SUM(E1154:E1154)</f>
        <v>30000</v>
      </c>
    </row>
    <row r="1156" spans="1:5" x14ac:dyDescent="0.3">
      <c r="A1156" s="172" t="s">
        <v>186</v>
      </c>
      <c r="B1156" s="5"/>
      <c r="C1156" s="5"/>
      <c r="D1156" s="5"/>
      <c r="E1156" s="40">
        <f t="shared" si="32"/>
        <v>0</v>
      </c>
    </row>
    <row r="1157" spans="1:5" x14ac:dyDescent="0.3">
      <c r="A1157" s="171" t="s">
        <v>97</v>
      </c>
      <c r="B1157" s="103">
        <v>22800000</v>
      </c>
      <c r="C1157" s="5">
        <v>26000000</v>
      </c>
      <c r="D1157" s="5"/>
      <c r="E1157" s="14">
        <f>B1157+C1157-D1157</f>
        <v>48800000</v>
      </c>
    </row>
    <row r="1158" spans="1:5" x14ac:dyDescent="0.3">
      <c r="A1158" s="171" t="s">
        <v>404</v>
      </c>
      <c r="B1158" s="103">
        <v>450000</v>
      </c>
      <c r="C1158" s="5"/>
      <c r="D1158" s="5"/>
      <c r="E1158" s="14">
        <f>B1158+C1158-D1158</f>
        <v>450000</v>
      </c>
    </row>
    <row r="1159" spans="1:5" x14ac:dyDescent="0.3">
      <c r="A1159" s="168" t="s">
        <v>6</v>
      </c>
      <c r="B1159" s="7">
        <f>B1157+B1158</f>
        <v>23250000</v>
      </c>
      <c r="C1159" s="7">
        <f>C1157+C1158</f>
        <v>26000000</v>
      </c>
      <c r="D1159" s="7">
        <f>D1157+D1158</f>
        <v>0</v>
      </c>
      <c r="E1159" s="7">
        <f>E1157+E1158</f>
        <v>49250000</v>
      </c>
    </row>
    <row r="1160" spans="1:5" x14ac:dyDescent="0.3">
      <c r="A1160" s="172" t="s">
        <v>98</v>
      </c>
      <c r="B1160" s="5"/>
      <c r="C1160" s="5"/>
      <c r="D1160" s="5"/>
      <c r="E1160" s="40">
        <f t="shared" si="32"/>
        <v>0</v>
      </c>
    </row>
    <row r="1161" spans="1:5" x14ac:dyDescent="0.3">
      <c r="A1161" s="171" t="s">
        <v>99</v>
      </c>
      <c r="B1161" s="103">
        <v>250000</v>
      </c>
      <c r="C1161" s="5"/>
      <c r="D1161" s="5">
        <v>250000</v>
      </c>
      <c r="E1161" s="24">
        <f>B1161+C1161-D1161</f>
        <v>0</v>
      </c>
    </row>
    <row r="1162" spans="1:5" x14ac:dyDescent="0.3">
      <c r="A1162" s="171" t="s">
        <v>405</v>
      </c>
      <c r="B1162" s="103">
        <v>50000</v>
      </c>
      <c r="C1162" s="5"/>
      <c r="D1162" s="5">
        <v>50000</v>
      </c>
      <c r="E1162" s="24">
        <f>B1162+C1162-D1162</f>
        <v>0</v>
      </c>
    </row>
    <row r="1163" spans="1:5" x14ac:dyDescent="0.3">
      <c r="A1163" s="171" t="s">
        <v>100</v>
      </c>
      <c r="B1163" s="103">
        <v>1000000</v>
      </c>
      <c r="C1163" s="5"/>
      <c r="D1163" s="5"/>
      <c r="E1163" s="14">
        <f>B1163+C1163-D1163</f>
        <v>1000000</v>
      </c>
    </row>
    <row r="1164" spans="1:5" x14ac:dyDescent="0.3">
      <c r="A1164" s="171" t="s">
        <v>406</v>
      </c>
      <c r="B1164" s="103">
        <v>500000</v>
      </c>
      <c r="C1164" s="5"/>
      <c r="D1164" s="5">
        <v>500000</v>
      </c>
      <c r="E1164" s="24">
        <f>B1164+C1164-D1164</f>
        <v>0</v>
      </c>
    </row>
    <row r="1165" spans="1:5" x14ac:dyDescent="0.3">
      <c r="A1165" s="168" t="s">
        <v>6</v>
      </c>
      <c r="B1165" s="7">
        <f>SUM(B1161:B1164)</f>
        <v>1800000</v>
      </c>
      <c r="C1165" s="7">
        <f>SUM(C1161:C1164)</f>
        <v>0</v>
      </c>
      <c r="D1165" s="7">
        <f>SUM(D1161:D1164)</f>
        <v>800000</v>
      </c>
      <c r="E1165" s="7">
        <f>SUM(E1161:E1164)</f>
        <v>1000000</v>
      </c>
    </row>
    <row r="1166" spans="1:5" x14ac:dyDescent="0.3">
      <c r="A1166" s="177" t="s">
        <v>407</v>
      </c>
      <c r="B1166" s="40"/>
      <c r="C1166" s="40"/>
      <c r="D1166" s="40"/>
      <c r="E1166" s="40">
        <f t="shared" si="32"/>
        <v>0</v>
      </c>
    </row>
    <row r="1167" spans="1:5" x14ac:dyDescent="0.3">
      <c r="A1167" s="178" t="s">
        <v>408</v>
      </c>
      <c r="B1167" s="14">
        <f>'[5]CURATIVE HEALTH'!$B$80</f>
        <v>1000000</v>
      </c>
      <c r="C1167" s="40"/>
      <c r="D1167" s="14">
        <v>1000000</v>
      </c>
      <c r="E1167" s="24">
        <f t="shared" si="32"/>
        <v>0</v>
      </c>
    </row>
    <row r="1168" spans="1:5" x14ac:dyDescent="0.3">
      <c r="A1168" s="176" t="s">
        <v>6</v>
      </c>
      <c r="B1168" s="7">
        <f>B1167</f>
        <v>1000000</v>
      </c>
      <c r="C1168" s="7">
        <f>C1167</f>
        <v>0</v>
      </c>
      <c r="D1168" s="7">
        <f>D1167</f>
        <v>1000000</v>
      </c>
      <c r="E1168" s="7">
        <f>E1167</f>
        <v>0</v>
      </c>
    </row>
    <row r="1169" spans="1:5" x14ac:dyDescent="0.3">
      <c r="A1169" s="172" t="s">
        <v>102</v>
      </c>
      <c r="B1169" s="5"/>
      <c r="C1169" s="5"/>
      <c r="D1169" s="5"/>
      <c r="E1169" s="40">
        <f t="shared" si="32"/>
        <v>0</v>
      </c>
    </row>
    <row r="1170" spans="1:5" x14ac:dyDescent="0.3">
      <c r="A1170" s="171" t="s">
        <v>103</v>
      </c>
      <c r="B1170" s="103">
        <v>1500000</v>
      </c>
      <c r="C1170" s="5"/>
      <c r="D1170" s="5">
        <v>1500000</v>
      </c>
      <c r="E1170" s="24">
        <f>B1170+C1170-D1170</f>
        <v>0</v>
      </c>
    </row>
    <row r="1171" spans="1:5" x14ac:dyDescent="0.3">
      <c r="A1171" s="171" t="s">
        <v>104</v>
      </c>
      <c r="B1171" s="103">
        <v>1000000</v>
      </c>
      <c r="C1171" s="5"/>
      <c r="D1171" s="5"/>
      <c r="E1171" s="14">
        <f>B1171+C1171-D1171</f>
        <v>1000000</v>
      </c>
    </row>
    <row r="1172" spans="1:5" x14ac:dyDescent="0.3">
      <c r="A1172" s="171" t="s">
        <v>175</v>
      </c>
      <c r="B1172" s="103">
        <v>250000</v>
      </c>
      <c r="C1172" s="5"/>
      <c r="D1172" s="5">
        <v>250000</v>
      </c>
      <c r="E1172" s="24">
        <f>B1172+C1172-D1172</f>
        <v>0</v>
      </c>
    </row>
    <row r="1173" spans="1:5" x14ac:dyDescent="0.3">
      <c r="A1173" s="168" t="s">
        <v>6</v>
      </c>
      <c r="B1173" s="7">
        <f>B1170+B1171+B1172</f>
        <v>2750000</v>
      </c>
      <c r="C1173" s="7">
        <f>C1170+C1171+C1172</f>
        <v>0</v>
      </c>
      <c r="D1173" s="7">
        <f>D1170+D1171+D1172</f>
        <v>1750000</v>
      </c>
      <c r="E1173" s="7">
        <f>E1170+E1171+E1172</f>
        <v>1000000</v>
      </c>
    </row>
    <row r="1174" spans="1:5" x14ac:dyDescent="0.3">
      <c r="A1174" s="169" t="s">
        <v>409</v>
      </c>
      <c r="B1174" s="179"/>
      <c r="C1174" s="5"/>
      <c r="D1174" s="5"/>
      <c r="E1174" s="40">
        <f>B1174+C1174-D1174</f>
        <v>0</v>
      </c>
    </row>
    <row r="1175" spans="1:5" x14ac:dyDescent="0.3">
      <c r="A1175" s="171" t="s">
        <v>410</v>
      </c>
      <c r="B1175" s="103">
        <v>1000000</v>
      </c>
      <c r="C1175" s="5"/>
      <c r="D1175" s="5">
        <v>1000000</v>
      </c>
      <c r="E1175" s="24">
        <f>B1175+C1175-D1175</f>
        <v>0</v>
      </c>
    </row>
    <row r="1176" spans="1:5" x14ac:dyDescent="0.3">
      <c r="A1176" s="168" t="s">
        <v>6</v>
      </c>
      <c r="B1176" s="7">
        <f>B1175</f>
        <v>1000000</v>
      </c>
      <c r="C1176" s="7">
        <f>C1175</f>
        <v>0</v>
      </c>
      <c r="D1176" s="7">
        <f>D1175</f>
        <v>1000000</v>
      </c>
      <c r="E1176" s="7">
        <f>E1175</f>
        <v>0</v>
      </c>
    </row>
    <row r="1177" spans="1:5" x14ac:dyDescent="0.3">
      <c r="A1177" s="180"/>
      <c r="B1177" s="40"/>
      <c r="C1177" s="40"/>
      <c r="D1177" s="40"/>
      <c r="E1177" s="40"/>
    </row>
    <row r="1178" spans="1:5" x14ac:dyDescent="0.3">
      <c r="A1178" s="177" t="s">
        <v>411</v>
      </c>
      <c r="B1178" s="24"/>
      <c r="C1178" s="40"/>
      <c r="D1178" s="40"/>
      <c r="E1178" s="40"/>
    </row>
    <row r="1179" spans="1:5" x14ac:dyDescent="0.3">
      <c r="A1179" s="177" t="s">
        <v>8</v>
      </c>
      <c r="B1179" s="14">
        <v>52140000</v>
      </c>
      <c r="C1179" s="14">
        <v>7000000</v>
      </c>
      <c r="D1179" s="23"/>
      <c r="E1179" s="14">
        <f>B1179+C1179-D1179</f>
        <v>59140000</v>
      </c>
    </row>
    <row r="1180" spans="1:5" x14ac:dyDescent="0.3">
      <c r="A1180" s="177" t="s">
        <v>412</v>
      </c>
      <c r="B1180" s="14">
        <v>6660000</v>
      </c>
      <c r="C1180" s="23"/>
      <c r="D1180" s="23"/>
      <c r="E1180" s="14">
        <f>B1180+C1180-D1180</f>
        <v>6660000</v>
      </c>
    </row>
    <row r="1181" spans="1:5" x14ac:dyDescent="0.3">
      <c r="A1181" s="176" t="s">
        <v>6</v>
      </c>
      <c r="B1181" s="7">
        <f>SUM(B1179:B1180)</f>
        <v>58800000</v>
      </c>
      <c r="C1181" s="7">
        <f>SUM(C1179:C1180)</f>
        <v>7000000</v>
      </c>
      <c r="D1181" s="7">
        <f>SUM(D1179:D1180)</f>
        <v>0</v>
      </c>
      <c r="E1181" s="7">
        <f>SUM(E1179:E1180)</f>
        <v>65800000</v>
      </c>
    </row>
    <row r="1182" spans="1:5" x14ac:dyDescent="0.3">
      <c r="A1182" s="180"/>
      <c r="B1182" s="40"/>
      <c r="C1182" s="40"/>
      <c r="D1182" s="40"/>
      <c r="E1182" s="40"/>
    </row>
    <row r="1183" spans="1:5" x14ac:dyDescent="0.3">
      <c r="A1183" s="177" t="s">
        <v>189</v>
      </c>
      <c r="B1183" s="40"/>
      <c r="C1183" s="40"/>
      <c r="D1183" s="40"/>
      <c r="E1183" s="40">
        <f>B1183+C1183-D1183</f>
        <v>0</v>
      </c>
    </row>
    <row r="1184" spans="1:5" x14ac:dyDescent="0.3">
      <c r="A1184" s="177" t="s">
        <v>413</v>
      </c>
      <c r="B1184" s="40"/>
      <c r="C1184" s="40"/>
      <c r="D1184" s="40"/>
      <c r="E1184" s="40"/>
    </row>
    <row r="1185" spans="1:5" x14ac:dyDescent="0.3">
      <c r="A1185" s="181" t="s">
        <v>414</v>
      </c>
      <c r="B1185" s="40"/>
      <c r="C1185" s="182">
        <v>671475</v>
      </c>
      <c r="D1185" s="14"/>
      <c r="E1185" s="14">
        <f>B1185+C1185-D1185</f>
        <v>671475</v>
      </c>
    </row>
    <row r="1186" spans="1:5" x14ac:dyDescent="0.3">
      <c r="A1186" s="181" t="s">
        <v>414</v>
      </c>
      <c r="B1186" s="40"/>
      <c r="C1186" s="182">
        <v>259040</v>
      </c>
      <c r="D1186" s="14"/>
      <c r="E1186" s="14">
        <f t="shared" ref="E1186:E1249" si="36">B1186+C1186-D1186</f>
        <v>259040</v>
      </c>
    </row>
    <row r="1187" spans="1:5" x14ac:dyDescent="0.3">
      <c r="A1187" s="181" t="s">
        <v>415</v>
      </c>
      <c r="B1187" s="40"/>
      <c r="C1187" s="182">
        <v>237440</v>
      </c>
      <c r="D1187" s="14"/>
      <c r="E1187" s="14">
        <f t="shared" si="36"/>
        <v>237440</v>
      </c>
    </row>
    <row r="1188" spans="1:5" x14ac:dyDescent="0.3">
      <c r="A1188" s="181" t="s">
        <v>416</v>
      </c>
      <c r="B1188" s="40"/>
      <c r="C1188" s="182">
        <v>460694</v>
      </c>
      <c r="D1188" s="14"/>
      <c r="E1188" s="14">
        <f t="shared" si="36"/>
        <v>460694</v>
      </c>
    </row>
    <row r="1189" spans="1:5" x14ac:dyDescent="0.3">
      <c r="A1189" s="181" t="s">
        <v>416</v>
      </c>
      <c r="B1189" s="40"/>
      <c r="C1189" s="182">
        <v>79750</v>
      </c>
      <c r="D1189" s="14">
        <f>C1189</f>
        <v>79750</v>
      </c>
      <c r="E1189" s="14">
        <f t="shared" si="36"/>
        <v>0</v>
      </c>
    </row>
    <row r="1190" spans="1:5" x14ac:dyDescent="0.3">
      <c r="A1190" s="181" t="s">
        <v>416</v>
      </c>
      <c r="B1190" s="40"/>
      <c r="C1190" s="182">
        <v>2038962</v>
      </c>
      <c r="D1190" s="14"/>
      <c r="E1190" s="14">
        <f t="shared" si="36"/>
        <v>2038962</v>
      </c>
    </row>
    <row r="1191" spans="1:5" x14ac:dyDescent="0.3">
      <c r="A1191" s="181" t="s">
        <v>416</v>
      </c>
      <c r="B1191" s="40"/>
      <c r="C1191" s="182">
        <v>1249784</v>
      </c>
      <c r="D1191" s="14"/>
      <c r="E1191" s="14">
        <f t="shared" si="36"/>
        <v>1249784</v>
      </c>
    </row>
    <row r="1192" spans="1:5" x14ac:dyDescent="0.3">
      <c r="A1192" s="181" t="s">
        <v>416</v>
      </c>
      <c r="B1192" s="40"/>
      <c r="C1192" s="182">
        <v>1427032</v>
      </c>
      <c r="D1192" s="14"/>
      <c r="E1192" s="14">
        <f t="shared" si="36"/>
        <v>1427032</v>
      </c>
    </row>
    <row r="1193" spans="1:5" x14ac:dyDescent="0.3">
      <c r="A1193" s="181" t="s">
        <v>416</v>
      </c>
      <c r="B1193" s="40"/>
      <c r="C1193" s="182">
        <v>334790</v>
      </c>
      <c r="D1193" s="14"/>
      <c r="E1193" s="14">
        <f t="shared" si="36"/>
        <v>334790</v>
      </c>
    </row>
    <row r="1194" spans="1:5" x14ac:dyDescent="0.3">
      <c r="A1194" s="183" t="s">
        <v>417</v>
      </c>
      <c r="B1194" s="40"/>
      <c r="C1194" s="184">
        <v>95780</v>
      </c>
      <c r="D1194" s="14">
        <f>C1194</f>
        <v>95780</v>
      </c>
      <c r="E1194" s="14">
        <f t="shared" si="36"/>
        <v>0</v>
      </c>
    </row>
    <row r="1195" spans="1:5" x14ac:dyDescent="0.3">
      <c r="A1195" s="181" t="s">
        <v>418</v>
      </c>
      <c r="B1195" s="40"/>
      <c r="C1195" s="182">
        <v>1398600</v>
      </c>
      <c r="D1195" s="14"/>
      <c r="E1195" s="14">
        <f t="shared" si="36"/>
        <v>1398600</v>
      </c>
    </row>
    <row r="1196" spans="1:5" x14ac:dyDescent="0.3">
      <c r="A1196" s="181" t="s">
        <v>419</v>
      </c>
      <c r="B1196" s="40"/>
      <c r="C1196" s="182">
        <v>5169238</v>
      </c>
      <c r="D1196" s="14"/>
      <c r="E1196" s="14">
        <f t="shared" si="36"/>
        <v>5169238</v>
      </c>
    </row>
    <row r="1197" spans="1:5" x14ac:dyDescent="0.3">
      <c r="A1197" s="181" t="s">
        <v>191</v>
      </c>
      <c r="B1197" s="40"/>
      <c r="C1197" s="182">
        <v>1188225</v>
      </c>
      <c r="D1197" s="14"/>
      <c r="E1197" s="14">
        <f t="shared" si="36"/>
        <v>1188225</v>
      </c>
    </row>
    <row r="1198" spans="1:5" x14ac:dyDescent="0.3">
      <c r="A1198" s="181" t="s">
        <v>420</v>
      </c>
      <c r="B1198" s="40"/>
      <c r="C1198" s="182">
        <v>1646000</v>
      </c>
      <c r="D1198" s="14"/>
      <c r="E1198" s="14">
        <f t="shared" si="36"/>
        <v>1646000</v>
      </c>
    </row>
    <row r="1199" spans="1:5" x14ac:dyDescent="0.3">
      <c r="A1199" s="181" t="s">
        <v>421</v>
      </c>
      <c r="B1199" s="40"/>
      <c r="C1199" s="182">
        <v>1217000</v>
      </c>
      <c r="D1199" s="14"/>
      <c r="E1199" s="14">
        <f t="shared" si="36"/>
        <v>1217000</v>
      </c>
    </row>
    <row r="1200" spans="1:5" x14ac:dyDescent="0.3">
      <c r="A1200" s="181" t="s">
        <v>422</v>
      </c>
      <c r="B1200" s="40"/>
      <c r="C1200" s="182">
        <v>12605479</v>
      </c>
      <c r="D1200" s="14"/>
      <c r="E1200" s="14">
        <f t="shared" si="36"/>
        <v>12605479</v>
      </c>
    </row>
    <row r="1201" spans="1:5" x14ac:dyDescent="0.3">
      <c r="A1201" s="181" t="s">
        <v>422</v>
      </c>
      <c r="B1201" s="40"/>
      <c r="C1201" s="182">
        <v>4933201</v>
      </c>
      <c r="D1201" s="14"/>
      <c r="E1201" s="14">
        <f t="shared" si="36"/>
        <v>4933201</v>
      </c>
    </row>
    <row r="1202" spans="1:5" x14ac:dyDescent="0.3">
      <c r="A1202" s="181" t="s">
        <v>422</v>
      </c>
      <c r="B1202" s="40"/>
      <c r="C1202" s="182">
        <v>5281472</v>
      </c>
      <c r="D1202" s="14"/>
      <c r="E1202" s="14">
        <f t="shared" si="36"/>
        <v>5281472</v>
      </c>
    </row>
    <row r="1203" spans="1:5" x14ac:dyDescent="0.3">
      <c r="A1203" s="181" t="s">
        <v>422</v>
      </c>
      <c r="B1203" s="40"/>
      <c r="C1203" s="182">
        <v>3656665</v>
      </c>
      <c r="D1203" s="14"/>
      <c r="E1203" s="14">
        <f t="shared" si="36"/>
        <v>3656665</v>
      </c>
    </row>
    <row r="1204" spans="1:5" x14ac:dyDescent="0.3">
      <c r="A1204" s="181" t="s">
        <v>422</v>
      </c>
      <c r="B1204" s="40"/>
      <c r="C1204" s="182">
        <v>3819898</v>
      </c>
      <c r="D1204" s="14"/>
      <c r="E1204" s="14">
        <f t="shared" si="36"/>
        <v>3819898</v>
      </c>
    </row>
    <row r="1205" spans="1:5" x14ac:dyDescent="0.3">
      <c r="A1205" s="181" t="s">
        <v>422</v>
      </c>
      <c r="B1205" s="24"/>
      <c r="C1205" s="182">
        <v>2471199</v>
      </c>
      <c r="D1205" s="14"/>
      <c r="E1205" s="14">
        <f t="shared" si="36"/>
        <v>2471199</v>
      </c>
    </row>
    <row r="1206" spans="1:5" x14ac:dyDescent="0.3">
      <c r="A1206" s="181" t="s">
        <v>422</v>
      </c>
      <c r="B1206" s="40"/>
      <c r="C1206" s="182">
        <v>13398015</v>
      </c>
      <c r="D1206" s="14"/>
      <c r="E1206" s="14">
        <f t="shared" si="36"/>
        <v>13398015</v>
      </c>
    </row>
    <row r="1207" spans="1:5" x14ac:dyDescent="0.3">
      <c r="A1207" s="181" t="s">
        <v>422</v>
      </c>
      <c r="B1207" s="12"/>
      <c r="C1207" s="182">
        <v>3108860</v>
      </c>
      <c r="D1207" s="14"/>
      <c r="E1207" s="14">
        <f t="shared" si="36"/>
        <v>3108860</v>
      </c>
    </row>
    <row r="1208" spans="1:5" x14ac:dyDescent="0.3">
      <c r="A1208" s="181" t="s">
        <v>422</v>
      </c>
      <c r="B1208" s="40"/>
      <c r="C1208" s="182">
        <v>5000360</v>
      </c>
      <c r="D1208" s="14"/>
      <c r="E1208" s="14">
        <f t="shared" si="36"/>
        <v>5000360</v>
      </c>
    </row>
    <row r="1209" spans="1:5" x14ac:dyDescent="0.3">
      <c r="A1209" s="181" t="s">
        <v>422</v>
      </c>
      <c r="B1209" s="5"/>
      <c r="C1209" s="182">
        <v>5601229</v>
      </c>
      <c r="D1209" s="21"/>
      <c r="E1209" s="14">
        <f t="shared" si="36"/>
        <v>5601229</v>
      </c>
    </row>
    <row r="1210" spans="1:5" x14ac:dyDescent="0.3">
      <c r="A1210" s="181" t="s">
        <v>422</v>
      </c>
      <c r="B1210" s="5"/>
      <c r="C1210" s="182">
        <v>3543925</v>
      </c>
      <c r="D1210" s="21"/>
      <c r="E1210" s="14">
        <f t="shared" si="36"/>
        <v>3543925</v>
      </c>
    </row>
    <row r="1211" spans="1:5" x14ac:dyDescent="0.3">
      <c r="A1211" s="185" t="s">
        <v>423</v>
      </c>
      <c r="B1211" s="25"/>
      <c r="C1211" s="186">
        <v>73481337</v>
      </c>
      <c r="D1211" s="21"/>
      <c r="E1211" s="14">
        <f t="shared" si="36"/>
        <v>73481337</v>
      </c>
    </row>
    <row r="1212" spans="1:5" x14ac:dyDescent="0.3">
      <c r="A1212" s="181" t="s">
        <v>424</v>
      </c>
      <c r="B1212" s="12"/>
      <c r="C1212" s="187">
        <v>114000</v>
      </c>
      <c r="D1212" s="21">
        <f>C1212</f>
        <v>114000</v>
      </c>
      <c r="E1212" s="14">
        <f t="shared" si="36"/>
        <v>0</v>
      </c>
    </row>
    <row r="1213" spans="1:5" x14ac:dyDescent="0.3">
      <c r="A1213" s="181" t="s">
        <v>424</v>
      </c>
      <c r="B1213" s="12"/>
      <c r="C1213" s="187">
        <v>55000</v>
      </c>
      <c r="D1213" s="21">
        <f>C1213</f>
        <v>55000</v>
      </c>
      <c r="E1213" s="14">
        <f t="shared" si="36"/>
        <v>0</v>
      </c>
    </row>
    <row r="1214" spans="1:5" x14ac:dyDescent="0.3">
      <c r="A1214" s="181" t="s">
        <v>424</v>
      </c>
      <c r="B1214" s="12"/>
      <c r="C1214" s="187">
        <v>250000</v>
      </c>
      <c r="D1214" s="21"/>
      <c r="E1214" s="14">
        <f t="shared" si="36"/>
        <v>250000</v>
      </c>
    </row>
    <row r="1215" spans="1:5" x14ac:dyDescent="0.3">
      <c r="A1215" s="181" t="s">
        <v>425</v>
      </c>
      <c r="B1215" s="12"/>
      <c r="C1215" s="188">
        <f>[6]CURATIVE!$E$40</f>
        <v>2000000</v>
      </c>
      <c r="D1215" s="21"/>
      <c r="E1215" s="14">
        <f t="shared" si="36"/>
        <v>2000000</v>
      </c>
    </row>
    <row r="1216" spans="1:5" x14ac:dyDescent="0.3">
      <c r="A1216" s="189" t="s">
        <v>426</v>
      </c>
      <c r="B1216" s="12"/>
      <c r="C1216" s="68"/>
      <c r="D1216" s="21"/>
      <c r="E1216" s="14">
        <f t="shared" si="36"/>
        <v>0</v>
      </c>
    </row>
    <row r="1217" spans="1:5" x14ac:dyDescent="0.3">
      <c r="A1217" s="87" t="s">
        <v>427</v>
      </c>
      <c r="B1217" s="12"/>
      <c r="C1217" s="68">
        <v>393000</v>
      </c>
      <c r="D1217" s="21"/>
      <c r="E1217" s="14">
        <f t="shared" si="36"/>
        <v>393000</v>
      </c>
    </row>
    <row r="1218" spans="1:5" x14ac:dyDescent="0.3">
      <c r="A1218" s="87" t="s">
        <v>428</v>
      </c>
      <c r="B1218" s="12"/>
      <c r="C1218" s="68">
        <v>42000</v>
      </c>
      <c r="D1218" s="21">
        <f>C1218</f>
        <v>42000</v>
      </c>
      <c r="E1218" s="14">
        <f t="shared" si="36"/>
        <v>0</v>
      </c>
    </row>
    <row r="1219" spans="1:5" x14ac:dyDescent="0.3">
      <c r="A1219" s="87" t="s">
        <v>429</v>
      </c>
      <c r="B1219" s="12"/>
      <c r="C1219" s="68">
        <v>199000</v>
      </c>
      <c r="D1219" s="21"/>
      <c r="E1219" s="14">
        <f t="shared" si="36"/>
        <v>199000</v>
      </c>
    </row>
    <row r="1220" spans="1:5" x14ac:dyDescent="0.3">
      <c r="A1220" s="87" t="s">
        <v>430</v>
      </c>
      <c r="B1220" s="12"/>
      <c r="C1220" s="68">
        <v>56000</v>
      </c>
      <c r="D1220" s="21">
        <f>C1220</f>
        <v>56000</v>
      </c>
      <c r="E1220" s="14">
        <f t="shared" si="36"/>
        <v>0</v>
      </c>
    </row>
    <row r="1221" spans="1:5" x14ac:dyDescent="0.3">
      <c r="A1221" s="87" t="s">
        <v>431</v>
      </c>
      <c r="B1221" s="12"/>
      <c r="C1221" s="68">
        <v>130000</v>
      </c>
      <c r="D1221" s="21"/>
      <c r="E1221" s="14">
        <f t="shared" si="36"/>
        <v>130000</v>
      </c>
    </row>
    <row r="1222" spans="1:5" x14ac:dyDescent="0.3">
      <c r="A1222" s="87" t="s">
        <v>432</v>
      </c>
      <c r="B1222" s="12"/>
      <c r="C1222" s="68">
        <v>80000</v>
      </c>
      <c r="D1222" s="21"/>
      <c r="E1222" s="14">
        <f t="shared" si="36"/>
        <v>80000</v>
      </c>
    </row>
    <row r="1223" spans="1:5" x14ac:dyDescent="0.3">
      <c r="A1223" s="87" t="s">
        <v>433</v>
      </c>
      <c r="B1223" s="12"/>
      <c r="C1223" s="68">
        <v>419000</v>
      </c>
      <c r="D1223" s="21"/>
      <c r="E1223" s="14">
        <f t="shared" si="36"/>
        <v>419000</v>
      </c>
    </row>
    <row r="1224" spans="1:5" x14ac:dyDescent="0.3">
      <c r="A1224" s="87" t="s">
        <v>434</v>
      </c>
      <c r="B1224" s="12"/>
      <c r="C1224" s="68">
        <v>50000</v>
      </c>
      <c r="D1224" s="21">
        <f>C1224</f>
        <v>50000</v>
      </c>
      <c r="E1224" s="14">
        <f t="shared" si="36"/>
        <v>0</v>
      </c>
    </row>
    <row r="1225" spans="1:5" x14ac:dyDescent="0.3">
      <c r="A1225" s="87" t="s">
        <v>435</v>
      </c>
      <c r="B1225" s="12"/>
      <c r="C1225" s="68">
        <v>149000</v>
      </c>
      <c r="D1225" s="21"/>
      <c r="E1225" s="14">
        <f t="shared" si="36"/>
        <v>149000</v>
      </c>
    </row>
    <row r="1226" spans="1:5" x14ac:dyDescent="0.3">
      <c r="A1226" s="87" t="s">
        <v>436</v>
      </c>
      <c r="B1226" s="12"/>
      <c r="C1226" s="68">
        <v>246960</v>
      </c>
      <c r="D1226" s="21"/>
      <c r="E1226" s="14">
        <f t="shared" si="36"/>
        <v>246960</v>
      </c>
    </row>
    <row r="1227" spans="1:5" x14ac:dyDescent="0.3">
      <c r="A1227" s="87" t="s">
        <v>437</v>
      </c>
      <c r="B1227" s="12"/>
      <c r="C1227" s="68">
        <v>527200</v>
      </c>
      <c r="D1227" s="21"/>
      <c r="E1227" s="14">
        <f t="shared" si="36"/>
        <v>527200</v>
      </c>
    </row>
    <row r="1228" spans="1:5" x14ac:dyDescent="0.3">
      <c r="A1228" s="87" t="s">
        <v>438</v>
      </c>
      <c r="B1228" s="12"/>
      <c r="C1228" s="68">
        <v>395800</v>
      </c>
      <c r="D1228" s="21"/>
      <c r="E1228" s="14">
        <f t="shared" si="36"/>
        <v>395800</v>
      </c>
    </row>
    <row r="1229" spans="1:5" x14ac:dyDescent="0.3">
      <c r="A1229" s="87" t="s">
        <v>439</v>
      </c>
      <c r="B1229" s="12"/>
      <c r="C1229" s="68">
        <v>175990</v>
      </c>
      <c r="D1229" s="21"/>
      <c r="E1229" s="14">
        <f t="shared" si="36"/>
        <v>175990</v>
      </c>
    </row>
    <row r="1230" spans="1:5" x14ac:dyDescent="0.3">
      <c r="A1230" s="87" t="s">
        <v>440</v>
      </c>
      <c r="B1230" s="12"/>
      <c r="C1230" s="68">
        <v>276643</v>
      </c>
      <c r="D1230" s="21"/>
      <c r="E1230" s="14">
        <f t="shared" si="36"/>
        <v>276643</v>
      </c>
    </row>
    <row r="1231" spans="1:5" x14ac:dyDescent="0.3">
      <c r="A1231" s="87" t="s">
        <v>441</v>
      </c>
      <c r="B1231" s="12"/>
      <c r="C1231" s="68">
        <v>546905</v>
      </c>
      <c r="D1231" s="21"/>
      <c r="E1231" s="14">
        <f t="shared" si="36"/>
        <v>546905</v>
      </c>
    </row>
    <row r="1232" spans="1:5" x14ac:dyDescent="0.3">
      <c r="A1232" s="87" t="s">
        <v>442</v>
      </c>
      <c r="B1232" s="12"/>
      <c r="C1232" s="68">
        <v>527859</v>
      </c>
      <c r="D1232" s="21"/>
      <c r="E1232" s="14">
        <f t="shared" si="36"/>
        <v>527859</v>
      </c>
    </row>
    <row r="1233" spans="1:5" x14ac:dyDescent="0.3">
      <c r="A1233" s="87" t="s">
        <v>443</v>
      </c>
      <c r="B1233" s="12"/>
      <c r="C1233" s="68">
        <v>280500</v>
      </c>
      <c r="D1233" s="21"/>
      <c r="E1233" s="14">
        <f t="shared" si="36"/>
        <v>280500</v>
      </c>
    </row>
    <row r="1234" spans="1:5" x14ac:dyDescent="0.3">
      <c r="A1234" s="87" t="s">
        <v>444</v>
      </c>
      <c r="B1234" s="12"/>
      <c r="C1234" s="68">
        <v>497000</v>
      </c>
      <c r="D1234" s="21"/>
      <c r="E1234" s="14">
        <f t="shared" si="36"/>
        <v>497000</v>
      </c>
    </row>
    <row r="1235" spans="1:5" x14ac:dyDescent="0.3">
      <c r="A1235" s="87" t="s">
        <v>433</v>
      </c>
      <c r="B1235" s="12"/>
      <c r="C1235" s="68">
        <v>268500</v>
      </c>
      <c r="D1235" s="21"/>
      <c r="E1235" s="14">
        <f t="shared" si="36"/>
        <v>268500</v>
      </c>
    </row>
    <row r="1236" spans="1:5" x14ac:dyDescent="0.3">
      <c r="A1236" s="87" t="s">
        <v>437</v>
      </c>
      <c r="B1236" s="12"/>
      <c r="C1236" s="68">
        <v>504050</v>
      </c>
      <c r="D1236" s="21"/>
      <c r="E1236" s="14">
        <f t="shared" si="36"/>
        <v>504050</v>
      </c>
    </row>
    <row r="1237" spans="1:5" x14ac:dyDescent="0.3">
      <c r="A1237" s="87" t="s">
        <v>435</v>
      </c>
      <c r="B1237" s="12"/>
      <c r="C1237" s="68">
        <v>100000</v>
      </c>
      <c r="D1237" s="21">
        <f>C1237</f>
        <v>100000</v>
      </c>
      <c r="E1237" s="14">
        <f t="shared" si="36"/>
        <v>0</v>
      </c>
    </row>
    <row r="1238" spans="1:5" x14ac:dyDescent="0.3">
      <c r="A1238" s="87" t="s">
        <v>445</v>
      </c>
      <c r="B1238" s="12"/>
      <c r="C1238" s="68">
        <v>120000</v>
      </c>
      <c r="D1238" s="21">
        <f>C1238</f>
        <v>120000</v>
      </c>
      <c r="E1238" s="14">
        <f t="shared" si="36"/>
        <v>0</v>
      </c>
    </row>
    <row r="1239" spans="1:5" x14ac:dyDescent="0.3">
      <c r="A1239" s="87" t="s">
        <v>446</v>
      </c>
      <c r="B1239" s="12"/>
      <c r="C1239" s="68">
        <v>49980</v>
      </c>
      <c r="D1239" s="21">
        <f>C1239</f>
        <v>49980</v>
      </c>
      <c r="E1239" s="14">
        <f t="shared" si="36"/>
        <v>0</v>
      </c>
    </row>
    <row r="1240" spans="1:5" x14ac:dyDescent="0.3">
      <c r="A1240" s="189" t="s">
        <v>447</v>
      </c>
      <c r="B1240" s="12"/>
      <c r="C1240" s="68"/>
      <c r="D1240" s="21"/>
      <c r="E1240" s="14">
        <f t="shared" si="36"/>
        <v>0</v>
      </c>
    </row>
    <row r="1241" spans="1:5" x14ac:dyDescent="0.3">
      <c r="A1241" s="87" t="s">
        <v>448</v>
      </c>
      <c r="B1241" s="12"/>
      <c r="C1241" s="190">
        <v>2581440</v>
      </c>
      <c r="D1241" s="21"/>
      <c r="E1241" s="14">
        <f t="shared" si="36"/>
        <v>2581440</v>
      </c>
    </row>
    <row r="1242" spans="1:5" x14ac:dyDescent="0.3">
      <c r="A1242" s="87" t="s">
        <v>449</v>
      </c>
      <c r="B1242" s="12"/>
      <c r="C1242" s="190">
        <v>464490</v>
      </c>
      <c r="D1242" s="21"/>
      <c r="E1242" s="14">
        <f t="shared" si="36"/>
        <v>464490</v>
      </c>
    </row>
    <row r="1243" spans="1:5" x14ac:dyDescent="0.3">
      <c r="A1243" s="181" t="s">
        <v>450</v>
      </c>
      <c r="B1243" s="12"/>
      <c r="C1243" s="191">
        <v>79160</v>
      </c>
      <c r="D1243" s="21">
        <f>C1243</f>
        <v>79160</v>
      </c>
      <c r="E1243" s="14">
        <f t="shared" si="36"/>
        <v>0</v>
      </c>
    </row>
    <row r="1244" spans="1:5" x14ac:dyDescent="0.3">
      <c r="A1244" s="87" t="s">
        <v>451</v>
      </c>
      <c r="B1244" s="12"/>
      <c r="C1244" s="190">
        <v>790600</v>
      </c>
      <c r="D1244" s="21"/>
      <c r="E1244" s="14">
        <f t="shared" si="36"/>
        <v>790600</v>
      </c>
    </row>
    <row r="1245" spans="1:5" x14ac:dyDescent="0.3">
      <c r="A1245" s="87" t="s">
        <v>452</v>
      </c>
      <c r="B1245" s="12"/>
      <c r="C1245" s="5">
        <v>347500</v>
      </c>
      <c r="D1245" s="21"/>
      <c r="E1245" s="14">
        <f t="shared" si="36"/>
        <v>347500</v>
      </c>
    </row>
    <row r="1246" spans="1:5" x14ac:dyDescent="0.3">
      <c r="A1246" s="87" t="s">
        <v>453</v>
      </c>
      <c r="B1246" s="12"/>
      <c r="C1246" s="5">
        <v>218996</v>
      </c>
      <c r="D1246" s="21"/>
      <c r="E1246" s="14">
        <f t="shared" si="36"/>
        <v>218996</v>
      </c>
    </row>
    <row r="1247" spans="1:5" x14ac:dyDescent="0.3">
      <c r="A1247" s="181" t="s">
        <v>450</v>
      </c>
      <c r="B1247" s="12"/>
      <c r="C1247" s="21">
        <v>44080</v>
      </c>
      <c r="D1247" s="21">
        <f>C1247</f>
        <v>44080</v>
      </c>
      <c r="E1247" s="14">
        <f t="shared" si="36"/>
        <v>0</v>
      </c>
    </row>
    <row r="1248" spans="1:5" x14ac:dyDescent="0.3">
      <c r="A1248" s="87" t="s">
        <v>450</v>
      </c>
      <c r="B1248" s="12"/>
      <c r="C1248" s="21">
        <v>62500</v>
      </c>
      <c r="D1248" s="21">
        <f>C1248</f>
        <v>62500</v>
      </c>
      <c r="E1248" s="14">
        <f t="shared" si="36"/>
        <v>0</v>
      </c>
    </row>
    <row r="1249" spans="1:5" x14ac:dyDescent="0.3">
      <c r="A1249" s="87" t="s">
        <v>450</v>
      </c>
      <c r="B1249" s="12"/>
      <c r="C1249" s="5">
        <v>38000</v>
      </c>
      <c r="D1249" s="21">
        <f>C1249</f>
        <v>38000</v>
      </c>
      <c r="E1249" s="14">
        <f t="shared" si="36"/>
        <v>0</v>
      </c>
    </row>
    <row r="1250" spans="1:5" x14ac:dyDescent="0.3">
      <c r="A1250" s="87" t="s">
        <v>450</v>
      </c>
      <c r="B1250" s="12"/>
      <c r="C1250" s="5">
        <v>23580</v>
      </c>
      <c r="D1250" s="21">
        <f>C1250</f>
        <v>23580</v>
      </c>
      <c r="E1250" s="14">
        <f t="shared" ref="E1250:E1313" si="37">B1250+C1250-D1250</f>
        <v>0</v>
      </c>
    </row>
    <row r="1251" spans="1:5" x14ac:dyDescent="0.3">
      <c r="A1251" s="87" t="s">
        <v>450</v>
      </c>
      <c r="B1251" s="12"/>
      <c r="C1251" s="5">
        <v>133160</v>
      </c>
      <c r="D1251" s="21"/>
      <c r="E1251" s="14">
        <f t="shared" si="37"/>
        <v>133160</v>
      </c>
    </row>
    <row r="1252" spans="1:5" x14ac:dyDescent="0.3">
      <c r="A1252" s="87" t="s">
        <v>454</v>
      </c>
      <c r="B1252" s="12"/>
      <c r="C1252" s="5">
        <v>294799.5</v>
      </c>
      <c r="D1252" s="21"/>
      <c r="E1252" s="14">
        <f t="shared" si="37"/>
        <v>294799.5</v>
      </c>
    </row>
    <row r="1253" spans="1:5" x14ac:dyDescent="0.3">
      <c r="A1253" s="87" t="s">
        <v>455</v>
      </c>
      <c r="B1253" s="12"/>
      <c r="C1253" s="5">
        <v>363370</v>
      </c>
      <c r="D1253" s="21"/>
      <c r="E1253" s="14">
        <f t="shared" si="37"/>
        <v>363370</v>
      </c>
    </row>
    <row r="1254" spans="1:5" x14ac:dyDescent="0.3">
      <c r="A1254" s="87" t="s">
        <v>456</v>
      </c>
      <c r="B1254" s="12"/>
      <c r="C1254" s="5">
        <v>450490</v>
      </c>
      <c r="D1254" s="21"/>
      <c r="E1254" s="14">
        <f t="shared" si="37"/>
        <v>450490</v>
      </c>
    </row>
    <row r="1255" spans="1:5" x14ac:dyDescent="0.3">
      <c r="A1255" s="87" t="s">
        <v>450</v>
      </c>
      <c r="B1255" s="12"/>
      <c r="C1255" s="5">
        <v>26440</v>
      </c>
      <c r="D1255" s="21">
        <f>C1255</f>
        <v>26440</v>
      </c>
      <c r="E1255" s="14">
        <f t="shared" si="37"/>
        <v>0</v>
      </c>
    </row>
    <row r="1256" spans="1:5" x14ac:dyDescent="0.3">
      <c r="A1256" s="87" t="s">
        <v>457</v>
      </c>
      <c r="B1256" s="12"/>
      <c r="C1256" s="5">
        <v>988000</v>
      </c>
      <c r="D1256" s="21"/>
      <c r="E1256" s="14">
        <f t="shared" si="37"/>
        <v>988000</v>
      </c>
    </row>
    <row r="1257" spans="1:5" x14ac:dyDescent="0.3">
      <c r="A1257" s="87" t="s">
        <v>458</v>
      </c>
      <c r="B1257" s="12"/>
      <c r="C1257" s="5">
        <v>2209249</v>
      </c>
      <c r="D1257" s="21"/>
      <c r="E1257" s="14">
        <f t="shared" si="37"/>
        <v>2209249</v>
      </c>
    </row>
    <row r="1258" spans="1:5" x14ac:dyDescent="0.3">
      <c r="A1258" s="87" t="s">
        <v>459</v>
      </c>
      <c r="B1258" s="12"/>
      <c r="C1258" s="5">
        <v>315695</v>
      </c>
      <c r="D1258" s="21"/>
      <c r="E1258" s="14">
        <f t="shared" si="37"/>
        <v>315695</v>
      </c>
    </row>
    <row r="1259" spans="1:5" x14ac:dyDescent="0.3">
      <c r="A1259" s="87" t="s">
        <v>460</v>
      </c>
      <c r="B1259" s="12"/>
      <c r="C1259" s="5">
        <v>489535</v>
      </c>
      <c r="D1259" s="21"/>
      <c r="E1259" s="14">
        <f t="shared" si="37"/>
        <v>489535</v>
      </c>
    </row>
    <row r="1260" spans="1:5" x14ac:dyDescent="0.3">
      <c r="A1260" s="87" t="s">
        <v>461</v>
      </c>
      <c r="B1260" s="12"/>
      <c r="C1260" s="5">
        <v>899466.32</v>
      </c>
      <c r="D1260" s="21"/>
      <c r="E1260" s="14">
        <f t="shared" si="37"/>
        <v>899466.32</v>
      </c>
    </row>
    <row r="1261" spans="1:5" x14ac:dyDescent="0.3">
      <c r="A1261" s="87" t="s">
        <v>462</v>
      </c>
      <c r="B1261" s="12"/>
      <c r="C1261" s="5">
        <v>500000</v>
      </c>
      <c r="D1261" s="21"/>
      <c r="E1261" s="14">
        <f t="shared" si="37"/>
        <v>500000</v>
      </c>
    </row>
    <row r="1262" spans="1:5" x14ac:dyDescent="0.3">
      <c r="A1262" s="87" t="s">
        <v>450</v>
      </c>
      <c r="B1262" s="12"/>
      <c r="C1262" s="5">
        <v>52500</v>
      </c>
      <c r="D1262" s="21">
        <f>C1262</f>
        <v>52500</v>
      </c>
      <c r="E1262" s="14">
        <f t="shared" si="37"/>
        <v>0</v>
      </c>
    </row>
    <row r="1263" spans="1:5" x14ac:dyDescent="0.3">
      <c r="A1263" s="87" t="s">
        <v>450</v>
      </c>
      <c r="B1263" s="12"/>
      <c r="C1263" s="5">
        <v>52500</v>
      </c>
      <c r="D1263" s="21">
        <f>C1263</f>
        <v>52500</v>
      </c>
      <c r="E1263" s="14">
        <f t="shared" si="37"/>
        <v>0</v>
      </c>
    </row>
    <row r="1264" spans="1:5" x14ac:dyDescent="0.3">
      <c r="A1264" s="87" t="s">
        <v>450</v>
      </c>
      <c r="B1264" s="12"/>
      <c r="C1264" s="5">
        <v>52500</v>
      </c>
      <c r="D1264" s="21">
        <f>C1264</f>
        <v>52500</v>
      </c>
      <c r="E1264" s="14">
        <f t="shared" si="37"/>
        <v>0</v>
      </c>
    </row>
    <row r="1265" spans="1:5" x14ac:dyDescent="0.3">
      <c r="A1265" s="87" t="s">
        <v>450</v>
      </c>
      <c r="B1265" s="12"/>
      <c r="C1265" s="5">
        <v>52500</v>
      </c>
      <c r="D1265" s="21">
        <f>C1265</f>
        <v>52500</v>
      </c>
      <c r="E1265" s="14">
        <f t="shared" si="37"/>
        <v>0</v>
      </c>
    </row>
    <row r="1266" spans="1:5" x14ac:dyDescent="0.3">
      <c r="A1266" s="87" t="s">
        <v>450</v>
      </c>
      <c r="B1266" s="12"/>
      <c r="C1266" s="5">
        <v>52500</v>
      </c>
      <c r="D1266" s="21">
        <f>C1266</f>
        <v>52500</v>
      </c>
      <c r="E1266" s="14">
        <f t="shared" si="37"/>
        <v>0</v>
      </c>
    </row>
    <row r="1267" spans="1:5" x14ac:dyDescent="0.3">
      <c r="A1267" s="87" t="s">
        <v>463</v>
      </c>
      <c r="B1267" s="12"/>
      <c r="C1267" s="5">
        <v>293892.95</v>
      </c>
      <c r="D1267" s="21"/>
      <c r="E1267" s="14">
        <f t="shared" si="37"/>
        <v>293892.95</v>
      </c>
    </row>
    <row r="1268" spans="1:5" x14ac:dyDescent="0.3">
      <c r="A1268" s="87" t="s">
        <v>464</v>
      </c>
      <c r="B1268" s="12"/>
      <c r="C1268" s="5">
        <v>417000</v>
      </c>
      <c r="D1268" s="21"/>
      <c r="E1268" s="14">
        <f t="shared" si="37"/>
        <v>417000</v>
      </c>
    </row>
    <row r="1269" spans="1:5" x14ac:dyDescent="0.3">
      <c r="A1269" s="192" t="s">
        <v>465</v>
      </c>
      <c r="B1269" s="12"/>
      <c r="C1269" s="5">
        <v>471312</v>
      </c>
      <c r="D1269" s="21"/>
      <c r="E1269" s="14">
        <f t="shared" si="37"/>
        <v>471312</v>
      </c>
    </row>
    <row r="1270" spans="1:5" x14ac:dyDescent="0.3">
      <c r="A1270" s="181" t="s">
        <v>466</v>
      </c>
      <c r="B1270" s="12"/>
      <c r="C1270" s="5">
        <v>1440000</v>
      </c>
      <c r="D1270" s="21"/>
      <c r="E1270" s="14">
        <f t="shared" si="37"/>
        <v>1440000</v>
      </c>
    </row>
    <row r="1271" spans="1:5" x14ac:dyDescent="0.3">
      <c r="A1271" s="87" t="s">
        <v>467</v>
      </c>
      <c r="B1271" s="12"/>
      <c r="C1271" s="5">
        <v>196000</v>
      </c>
      <c r="D1271" s="21"/>
      <c r="E1271" s="14">
        <f t="shared" si="37"/>
        <v>196000</v>
      </c>
    </row>
    <row r="1272" spans="1:5" x14ac:dyDescent="0.3">
      <c r="A1272" s="181" t="s">
        <v>468</v>
      </c>
      <c r="B1272" s="12"/>
      <c r="C1272" s="5">
        <v>2977180</v>
      </c>
      <c r="D1272" s="21"/>
      <c r="E1272" s="14">
        <f t="shared" si="37"/>
        <v>2977180</v>
      </c>
    </row>
    <row r="1273" spans="1:5" x14ac:dyDescent="0.3">
      <c r="A1273" s="181" t="s">
        <v>469</v>
      </c>
      <c r="B1273" s="12"/>
      <c r="C1273" s="5">
        <v>420000</v>
      </c>
      <c r="D1273" s="21"/>
      <c r="E1273" s="14">
        <f t="shared" si="37"/>
        <v>420000</v>
      </c>
    </row>
    <row r="1274" spans="1:5" x14ac:dyDescent="0.3">
      <c r="A1274" s="181" t="s">
        <v>470</v>
      </c>
      <c r="B1274" s="12"/>
      <c r="C1274" s="5">
        <v>649000</v>
      </c>
      <c r="D1274" s="21"/>
      <c r="E1274" s="14">
        <f t="shared" si="37"/>
        <v>649000</v>
      </c>
    </row>
    <row r="1275" spans="1:5" x14ac:dyDescent="0.3">
      <c r="A1275" s="181" t="s">
        <v>471</v>
      </c>
      <c r="B1275" s="12"/>
      <c r="C1275" s="5">
        <v>1958850</v>
      </c>
      <c r="D1275" s="21"/>
      <c r="E1275" s="14">
        <f t="shared" si="37"/>
        <v>1958850</v>
      </c>
    </row>
    <row r="1276" spans="1:5" x14ac:dyDescent="0.3">
      <c r="A1276" s="185" t="s">
        <v>472</v>
      </c>
      <c r="B1276" s="12"/>
      <c r="C1276" s="5"/>
      <c r="D1276" s="21"/>
      <c r="E1276" s="14">
        <f t="shared" si="37"/>
        <v>0</v>
      </c>
    </row>
    <row r="1277" spans="1:5" x14ac:dyDescent="0.3">
      <c r="A1277" s="87" t="s">
        <v>473</v>
      </c>
      <c r="B1277" s="12"/>
      <c r="C1277" s="5">
        <v>275016</v>
      </c>
      <c r="D1277" s="21"/>
      <c r="E1277" s="14">
        <f t="shared" si="37"/>
        <v>275016</v>
      </c>
    </row>
    <row r="1278" spans="1:5" x14ac:dyDescent="0.3">
      <c r="A1278" s="87" t="s">
        <v>474</v>
      </c>
      <c r="B1278" s="12"/>
      <c r="C1278" s="5">
        <v>110350</v>
      </c>
      <c r="D1278" s="21"/>
      <c r="E1278" s="14">
        <f t="shared" si="37"/>
        <v>110350</v>
      </c>
    </row>
    <row r="1279" spans="1:5" x14ac:dyDescent="0.3">
      <c r="A1279" s="87" t="s">
        <v>475</v>
      </c>
      <c r="B1279" s="12"/>
      <c r="C1279" s="5">
        <v>209728</v>
      </c>
      <c r="D1279" s="21"/>
      <c r="E1279" s="14">
        <f t="shared" si="37"/>
        <v>209728</v>
      </c>
    </row>
    <row r="1280" spans="1:5" x14ac:dyDescent="0.3">
      <c r="A1280" s="87" t="s">
        <v>476</v>
      </c>
      <c r="B1280" s="12"/>
      <c r="C1280" s="5">
        <v>455000</v>
      </c>
      <c r="D1280" s="21"/>
      <c r="E1280" s="14">
        <f t="shared" si="37"/>
        <v>455000</v>
      </c>
    </row>
    <row r="1281" spans="1:5" x14ac:dyDescent="0.3">
      <c r="A1281" s="87" t="s">
        <v>477</v>
      </c>
      <c r="B1281" s="12"/>
      <c r="C1281" s="5">
        <v>365000</v>
      </c>
      <c r="D1281" s="21"/>
      <c r="E1281" s="14">
        <f t="shared" si="37"/>
        <v>365000</v>
      </c>
    </row>
    <row r="1282" spans="1:5" x14ac:dyDescent="0.3">
      <c r="A1282" s="87" t="s">
        <v>478</v>
      </c>
      <c r="B1282" s="12"/>
      <c r="C1282" s="5">
        <v>488371</v>
      </c>
      <c r="D1282" s="21"/>
      <c r="E1282" s="14">
        <f t="shared" si="37"/>
        <v>488371</v>
      </c>
    </row>
    <row r="1283" spans="1:5" x14ac:dyDescent="0.3">
      <c r="A1283" s="181" t="s">
        <v>479</v>
      </c>
      <c r="B1283" s="12"/>
      <c r="C1283" s="5">
        <v>884055</v>
      </c>
      <c r="D1283" s="21"/>
      <c r="E1283" s="14">
        <f t="shared" si="37"/>
        <v>884055</v>
      </c>
    </row>
    <row r="1284" spans="1:5" x14ac:dyDescent="0.3">
      <c r="A1284" s="181" t="s">
        <v>480</v>
      </c>
      <c r="B1284" s="12"/>
      <c r="C1284" s="5">
        <v>1223500</v>
      </c>
      <c r="D1284" s="21"/>
      <c r="E1284" s="14">
        <f t="shared" si="37"/>
        <v>1223500</v>
      </c>
    </row>
    <row r="1285" spans="1:5" x14ac:dyDescent="0.3">
      <c r="A1285" s="181" t="s">
        <v>481</v>
      </c>
      <c r="B1285" s="12"/>
      <c r="C1285" s="5">
        <v>985652</v>
      </c>
      <c r="D1285" s="21"/>
      <c r="E1285" s="14">
        <f t="shared" si="37"/>
        <v>985652</v>
      </c>
    </row>
    <row r="1286" spans="1:5" x14ac:dyDescent="0.3">
      <c r="A1286" s="181" t="s">
        <v>482</v>
      </c>
      <c r="B1286" s="12"/>
      <c r="C1286" s="5">
        <v>441090</v>
      </c>
      <c r="D1286" s="21"/>
      <c r="E1286" s="14">
        <f t="shared" si="37"/>
        <v>441090</v>
      </c>
    </row>
    <row r="1287" spans="1:5" x14ac:dyDescent="0.3">
      <c r="A1287" s="181" t="s">
        <v>483</v>
      </c>
      <c r="B1287" s="12"/>
      <c r="C1287" s="5">
        <v>388000</v>
      </c>
      <c r="D1287" s="21"/>
      <c r="E1287" s="14">
        <f t="shared" si="37"/>
        <v>388000</v>
      </c>
    </row>
    <row r="1288" spans="1:5" x14ac:dyDescent="0.3">
      <c r="A1288" s="181" t="s">
        <v>484</v>
      </c>
      <c r="B1288" s="12"/>
      <c r="C1288" s="5">
        <v>129920</v>
      </c>
      <c r="D1288" s="21"/>
      <c r="E1288" s="14">
        <f t="shared" si="37"/>
        <v>129920</v>
      </c>
    </row>
    <row r="1289" spans="1:5" ht="37.5" x14ac:dyDescent="0.3">
      <c r="A1289" s="181" t="s">
        <v>485</v>
      </c>
      <c r="B1289" s="12"/>
      <c r="C1289" s="5">
        <v>975132</v>
      </c>
      <c r="D1289" s="21"/>
      <c r="E1289" s="14">
        <f t="shared" si="37"/>
        <v>975132</v>
      </c>
    </row>
    <row r="1290" spans="1:5" x14ac:dyDescent="0.3">
      <c r="A1290" s="87" t="s">
        <v>484</v>
      </c>
      <c r="B1290" s="12"/>
      <c r="C1290" s="5">
        <v>257400</v>
      </c>
      <c r="D1290" s="21"/>
      <c r="E1290" s="14">
        <f t="shared" si="37"/>
        <v>257400</v>
      </c>
    </row>
    <row r="1291" spans="1:5" x14ac:dyDescent="0.3">
      <c r="A1291" s="87" t="s">
        <v>486</v>
      </c>
      <c r="B1291" s="12"/>
      <c r="C1291" s="5">
        <v>258500</v>
      </c>
      <c r="D1291" s="21"/>
      <c r="E1291" s="14">
        <f t="shared" si="37"/>
        <v>258500</v>
      </c>
    </row>
    <row r="1292" spans="1:5" x14ac:dyDescent="0.3">
      <c r="A1292" s="87" t="s">
        <v>483</v>
      </c>
      <c r="B1292" s="12"/>
      <c r="C1292" s="5">
        <v>949800</v>
      </c>
      <c r="D1292" s="21"/>
      <c r="E1292" s="14">
        <f t="shared" si="37"/>
        <v>949800</v>
      </c>
    </row>
    <row r="1293" spans="1:5" x14ac:dyDescent="0.3">
      <c r="A1293" s="87" t="s">
        <v>487</v>
      </c>
      <c r="B1293" s="12"/>
      <c r="C1293" s="5">
        <v>432167</v>
      </c>
      <c r="D1293" s="21"/>
      <c r="E1293" s="14">
        <f t="shared" si="37"/>
        <v>432167</v>
      </c>
    </row>
    <row r="1294" spans="1:5" ht="37.5" x14ac:dyDescent="0.3">
      <c r="A1294" s="99" t="s">
        <v>488</v>
      </c>
      <c r="B1294" s="12"/>
      <c r="C1294" s="5">
        <v>319928</v>
      </c>
      <c r="D1294" s="21"/>
      <c r="E1294" s="14">
        <f t="shared" si="37"/>
        <v>319928</v>
      </c>
    </row>
    <row r="1295" spans="1:5" ht="37.5" x14ac:dyDescent="0.3">
      <c r="A1295" s="181" t="s">
        <v>489</v>
      </c>
      <c r="B1295" s="12"/>
      <c r="C1295" s="5">
        <v>435421</v>
      </c>
      <c r="D1295" s="21"/>
      <c r="E1295" s="14">
        <f t="shared" si="37"/>
        <v>435421</v>
      </c>
    </row>
    <row r="1296" spans="1:5" x14ac:dyDescent="0.3">
      <c r="A1296" s="181" t="s">
        <v>490</v>
      </c>
      <c r="B1296" s="12"/>
      <c r="C1296" s="5">
        <v>1123550</v>
      </c>
      <c r="D1296" s="21"/>
      <c r="E1296" s="14">
        <f t="shared" si="37"/>
        <v>1123550</v>
      </c>
    </row>
    <row r="1297" spans="1:5" x14ac:dyDescent="0.3">
      <c r="A1297" s="181" t="s">
        <v>491</v>
      </c>
      <c r="B1297" s="12"/>
      <c r="C1297" s="5">
        <v>449000</v>
      </c>
      <c r="D1297" s="21"/>
      <c r="E1297" s="14">
        <f t="shared" si="37"/>
        <v>449000</v>
      </c>
    </row>
    <row r="1298" spans="1:5" x14ac:dyDescent="0.3">
      <c r="A1298" s="181" t="s">
        <v>474</v>
      </c>
      <c r="B1298" s="12"/>
      <c r="C1298" s="5">
        <v>569299</v>
      </c>
      <c r="D1298" s="21"/>
      <c r="E1298" s="14">
        <f t="shared" si="37"/>
        <v>569299</v>
      </c>
    </row>
    <row r="1299" spans="1:5" x14ac:dyDescent="0.3">
      <c r="A1299" s="87" t="s">
        <v>492</v>
      </c>
      <c r="B1299" s="12"/>
      <c r="C1299" s="5">
        <v>212775</v>
      </c>
      <c r="D1299" s="21"/>
      <c r="E1299" s="14">
        <f t="shared" si="37"/>
        <v>212775</v>
      </c>
    </row>
    <row r="1300" spans="1:5" x14ac:dyDescent="0.3">
      <c r="A1300" s="87" t="s">
        <v>483</v>
      </c>
      <c r="B1300" s="12"/>
      <c r="C1300" s="5">
        <v>397500</v>
      </c>
      <c r="D1300" s="21"/>
      <c r="E1300" s="14">
        <f t="shared" si="37"/>
        <v>397500</v>
      </c>
    </row>
    <row r="1301" spans="1:5" ht="37.5" x14ac:dyDescent="0.3">
      <c r="A1301" s="181" t="s">
        <v>493</v>
      </c>
      <c r="B1301" s="12"/>
      <c r="C1301" s="5">
        <v>151000</v>
      </c>
      <c r="D1301" s="21"/>
      <c r="E1301" s="14">
        <f t="shared" si="37"/>
        <v>151000</v>
      </c>
    </row>
    <row r="1302" spans="1:5" x14ac:dyDescent="0.3">
      <c r="A1302" s="181" t="s">
        <v>483</v>
      </c>
      <c r="B1302" s="12"/>
      <c r="C1302" s="5">
        <v>181000</v>
      </c>
      <c r="D1302" s="21"/>
      <c r="E1302" s="14">
        <f t="shared" si="37"/>
        <v>181000</v>
      </c>
    </row>
    <row r="1303" spans="1:5" x14ac:dyDescent="0.3">
      <c r="A1303" s="181" t="s">
        <v>475</v>
      </c>
      <c r="B1303" s="12"/>
      <c r="C1303" s="5">
        <v>77834</v>
      </c>
      <c r="D1303" s="21">
        <f>C1303</f>
        <v>77834</v>
      </c>
      <c r="E1303" s="14">
        <f t="shared" si="37"/>
        <v>0</v>
      </c>
    </row>
    <row r="1304" spans="1:5" x14ac:dyDescent="0.3">
      <c r="A1304" s="181" t="s">
        <v>494</v>
      </c>
      <c r="B1304" s="12"/>
      <c r="C1304" s="5">
        <v>425400</v>
      </c>
      <c r="D1304" s="21"/>
      <c r="E1304" s="14">
        <f t="shared" si="37"/>
        <v>425400</v>
      </c>
    </row>
    <row r="1305" spans="1:5" x14ac:dyDescent="0.3">
      <c r="A1305" s="181" t="s">
        <v>495</v>
      </c>
      <c r="B1305" s="12"/>
      <c r="C1305" s="5">
        <v>104000</v>
      </c>
      <c r="D1305" s="21"/>
      <c r="E1305" s="14">
        <f t="shared" si="37"/>
        <v>104000</v>
      </c>
    </row>
    <row r="1306" spans="1:5" x14ac:dyDescent="0.3">
      <c r="A1306" s="181" t="s">
        <v>496</v>
      </c>
      <c r="B1306" s="12"/>
      <c r="C1306" s="5">
        <v>345000</v>
      </c>
      <c r="D1306" s="21"/>
      <c r="E1306" s="14">
        <f t="shared" si="37"/>
        <v>345000</v>
      </c>
    </row>
    <row r="1307" spans="1:5" x14ac:dyDescent="0.3">
      <c r="A1307" s="181" t="s">
        <v>497</v>
      </c>
      <c r="B1307" s="12"/>
      <c r="C1307" s="5">
        <v>158000</v>
      </c>
      <c r="D1307" s="21"/>
      <c r="E1307" s="14">
        <f t="shared" si="37"/>
        <v>158000</v>
      </c>
    </row>
    <row r="1308" spans="1:5" x14ac:dyDescent="0.3">
      <c r="A1308" s="181" t="s">
        <v>498</v>
      </c>
      <c r="B1308" s="12"/>
      <c r="C1308" s="5">
        <v>205380</v>
      </c>
      <c r="D1308" s="21"/>
      <c r="E1308" s="14">
        <f t="shared" si="37"/>
        <v>205380</v>
      </c>
    </row>
    <row r="1309" spans="1:5" x14ac:dyDescent="0.3">
      <c r="A1309" s="87" t="s">
        <v>499</v>
      </c>
      <c r="B1309" s="12"/>
      <c r="C1309" s="193">
        <v>94920</v>
      </c>
      <c r="D1309" s="21"/>
      <c r="E1309" s="14">
        <f t="shared" si="37"/>
        <v>94920</v>
      </c>
    </row>
    <row r="1310" spans="1:5" x14ac:dyDescent="0.3">
      <c r="A1310" s="87" t="s">
        <v>500</v>
      </c>
      <c r="B1310" s="12"/>
      <c r="C1310" s="190">
        <v>234900</v>
      </c>
      <c r="D1310" s="21"/>
      <c r="E1310" s="14">
        <f t="shared" si="37"/>
        <v>234900</v>
      </c>
    </row>
    <row r="1311" spans="1:5" ht="37.5" x14ac:dyDescent="0.3">
      <c r="A1311" s="181" t="s">
        <v>501</v>
      </c>
      <c r="B1311" s="12"/>
      <c r="C1311" s="5">
        <v>650251</v>
      </c>
      <c r="D1311" s="21"/>
      <c r="E1311" s="14">
        <f t="shared" si="37"/>
        <v>650251</v>
      </c>
    </row>
    <row r="1312" spans="1:5" x14ac:dyDescent="0.3">
      <c r="A1312" s="181" t="s">
        <v>502</v>
      </c>
      <c r="B1312" s="12"/>
      <c r="C1312" s="5">
        <v>210000</v>
      </c>
      <c r="D1312" s="21"/>
      <c r="E1312" s="14">
        <f t="shared" si="37"/>
        <v>210000</v>
      </c>
    </row>
    <row r="1313" spans="1:5" ht="37.5" x14ac:dyDescent="0.3">
      <c r="A1313" s="181" t="s">
        <v>503</v>
      </c>
      <c r="B1313" s="12"/>
      <c r="C1313" s="5">
        <v>293000</v>
      </c>
      <c r="D1313" s="21"/>
      <c r="E1313" s="14">
        <f t="shared" si="37"/>
        <v>293000</v>
      </c>
    </row>
    <row r="1314" spans="1:5" x14ac:dyDescent="0.3">
      <c r="A1314" s="192" t="s">
        <v>504</v>
      </c>
      <c r="B1314" s="12"/>
      <c r="C1314" s="5">
        <v>58278</v>
      </c>
      <c r="D1314" s="21">
        <f>C1314</f>
        <v>58278</v>
      </c>
      <c r="E1314" s="14">
        <f t="shared" ref="E1314:E1377" si="38">B1314+C1314-D1314</f>
        <v>0</v>
      </c>
    </row>
    <row r="1315" spans="1:5" x14ac:dyDescent="0.3">
      <c r="A1315" s="192" t="s">
        <v>505</v>
      </c>
      <c r="B1315" s="12"/>
      <c r="C1315" s="5">
        <v>600000</v>
      </c>
      <c r="D1315" s="21"/>
      <c r="E1315" s="14">
        <f t="shared" si="38"/>
        <v>600000</v>
      </c>
    </row>
    <row r="1316" spans="1:5" x14ac:dyDescent="0.3">
      <c r="A1316" s="192" t="s">
        <v>506</v>
      </c>
      <c r="B1316" s="12"/>
      <c r="C1316" s="5">
        <v>160000</v>
      </c>
      <c r="D1316" s="21"/>
      <c r="E1316" s="14">
        <f t="shared" si="38"/>
        <v>160000</v>
      </c>
    </row>
    <row r="1317" spans="1:5" x14ac:dyDescent="0.3">
      <c r="A1317" s="192" t="s">
        <v>507</v>
      </c>
      <c r="B1317" s="12"/>
      <c r="C1317" s="5">
        <v>60000</v>
      </c>
      <c r="D1317" s="21">
        <f>C1317</f>
        <v>60000</v>
      </c>
      <c r="E1317" s="14">
        <f t="shared" si="38"/>
        <v>0</v>
      </c>
    </row>
    <row r="1318" spans="1:5" x14ac:dyDescent="0.3">
      <c r="A1318" s="192" t="s">
        <v>494</v>
      </c>
      <c r="B1318" s="12"/>
      <c r="C1318" s="5">
        <v>120176</v>
      </c>
      <c r="D1318" s="21"/>
      <c r="E1318" s="14">
        <f t="shared" si="38"/>
        <v>120176</v>
      </c>
    </row>
    <row r="1319" spans="1:5" ht="37.5" x14ac:dyDescent="0.3">
      <c r="A1319" s="192" t="s">
        <v>508</v>
      </c>
      <c r="B1319" s="12"/>
      <c r="C1319" s="5">
        <v>410000</v>
      </c>
      <c r="D1319" s="21"/>
      <c r="E1319" s="14">
        <f t="shared" si="38"/>
        <v>410000</v>
      </c>
    </row>
    <row r="1320" spans="1:5" x14ac:dyDescent="0.3">
      <c r="A1320" s="192" t="s">
        <v>478</v>
      </c>
      <c r="B1320" s="12"/>
      <c r="C1320" s="5">
        <v>211273</v>
      </c>
      <c r="D1320" s="21"/>
      <c r="E1320" s="14">
        <f t="shared" si="38"/>
        <v>211273</v>
      </c>
    </row>
    <row r="1321" spans="1:5" x14ac:dyDescent="0.3">
      <c r="A1321" s="192" t="s">
        <v>509</v>
      </c>
      <c r="B1321" s="12"/>
      <c r="C1321" s="5">
        <v>131600</v>
      </c>
      <c r="D1321" s="21"/>
      <c r="E1321" s="14">
        <f t="shared" si="38"/>
        <v>131600</v>
      </c>
    </row>
    <row r="1322" spans="1:5" x14ac:dyDescent="0.3">
      <c r="A1322" s="192" t="s">
        <v>510</v>
      </c>
      <c r="B1322" s="12"/>
      <c r="C1322" s="5">
        <v>233030</v>
      </c>
      <c r="D1322" s="21"/>
      <c r="E1322" s="14">
        <f t="shared" si="38"/>
        <v>233030</v>
      </c>
    </row>
    <row r="1323" spans="1:5" x14ac:dyDescent="0.3">
      <c r="A1323" s="192" t="s">
        <v>511</v>
      </c>
      <c r="B1323" s="12"/>
      <c r="C1323" s="5">
        <v>544537</v>
      </c>
      <c r="D1323" s="21"/>
      <c r="E1323" s="14">
        <f t="shared" si="38"/>
        <v>544537</v>
      </c>
    </row>
    <row r="1324" spans="1:5" x14ac:dyDescent="0.3">
      <c r="A1324" s="192" t="s">
        <v>500</v>
      </c>
      <c r="B1324" s="12"/>
      <c r="C1324" s="5">
        <v>135720</v>
      </c>
      <c r="D1324" s="21"/>
      <c r="E1324" s="14">
        <f t="shared" si="38"/>
        <v>135720</v>
      </c>
    </row>
    <row r="1325" spans="1:5" x14ac:dyDescent="0.3">
      <c r="A1325" s="192" t="s">
        <v>512</v>
      </c>
      <c r="B1325" s="12"/>
      <c r="C1325" s="5">
        <v>862000</v>
      </c>
      <c r="D1325" s="21"/>
      <c r="E1325" s="14">
        <f t="shared" si="38"/>
        <v>862000</v>
      </c>
    </row>
    <row r="1326" spans="1:5" x14ac:dyDescent="0.3">
      <c r="A1326" s="192" t="s">
        <v>513</v>
      </c>
      <c r="B1326" s="12"/>
      <c r="C1326" s="5">
        <v>75000</v>
      </c>
      <c r="D1326" s="21">
        <f>C1326</f>
        <v>75000</v>
      </c>
      <c r="E1326" s="14">
        <f t="shared" si="38"/>
        <v>0</v>
      </c>
    </row>
    <row r="1327" spans="1:5" x14ac:dyDescent="0.3">
      <c r="A1327" s="192" t="s">
        <v>494</v>
      </c>
      <c r="B1327" s="12"/>
      <c r="C1327" s="5">
        <v>342400</v>
      </c>
      <c r="D1327" s="21"/>
      <c r="E1327" s="14">
        <f t="shared" si="38"/>
        <v>342400</v>
      </c>
    </row>
    <row r="1328" spans="1:5" x14ac:dyDescent="0.3">
      <c r="A1328" s="192" t="s">
        <v>514</v>
      </c>
      <c r="B1328" s="12"/>
      <c r="C1328" s="5">
        <v>112000</v>
      </c>
      <c r="D1328" s="21"/>
      <c r="E1328" s="14">
        <f t="shared" si="38"/>
        <v>112000</v>
      </c>
    </row>
    <row r="1329" spans="1:5" x14ac:dyDescent="0.3">
      <c r="A1329" s="192" t="s">
        <v>515</v>
      </c>
      <c r="B1329" s="12"/>
      <c r="C1329" s="5">
        <v>40716</v>
      </c>
      <c r="D1329" s="21">
        <f>C1329</f>
        <v>40716</v>
      </c>
      <c r="E1329" s="14">
        <f t="shared" si="38"/>
        <v>0</v>
      </c>
    </row>
    <row r="1330" spans="1:5" x14ac:dyDescent="0.3">
      <c r="A1330" s="192" t="s">
        <v>516</v>
      </c>
      <c r="B1330" s="12"/>
      <c r="C1330" s="5">
        <v>274000</v>
      </c>
      <c r="D1330" s="21"/>
      <c r="E1330" s="14">
        <f t="shared" si="38"/>
        <v>274000</v>
      </c>
    </row>
    <row r="1331" spans="1:5" x14ac:dyDescent="0.3">
      <c r="A1331" s="192" t="s">
        <v>492</v>
      </c>
      <c r="B1331" s="12"/>
      <c r="C1331" s="5">
        <v>164485</v>
      </c>
      <c r="D1331" s="21"/>
      <c r="E1331" s="14">
        <f t="shared" si="38"/>
        <v>164485</v>
      </c>
    </row>
    <row r="1332" spans="1:5" x14ac:dyDescent="0.3">
      <c r="A1332" s="192" t="s">
        <v>510</v>
      </c>
      <c r="B1332" s="12"/>
      <c r="C1332" s="5">
        <v>270000</v>
      </c>
      <c r="D1332" s="21"/>
      <c r="E1332" s="14">
        <f t="shared" si="38"/>
        <v>270000</v>
      </c>
    </row>
    <row r="1333" spans="1:5" x14ac:dyDescent="0.3">
      <c r="A1333" s="192" t="s">
        <v>517</v>
      </c>
      <c r="B1333" s="12"/>
      <c r="C1333" s="5">
        <v>444500</v>
      </c>
      <c r="D1333" s="21"/>
      <c r="E1333" s="14">
        <f t="shared" si="38"/>
        <v>444500</v>
      </c>
    </row>
    <row r="1334" spans="1:5" ht="37.5" x14ac:dyDescent="0.3">
      <c r="A1334" s="192" t="s">
        <v>518</v>
      </c>
      <c r="B1334" s="12"/>
      <c r="C1334" s="5">
        <v>240000</v>
      </c>
      <c r="D1334" s="21"/>
      <c r="E1334" s="14">
        <f t="shared" si="38"/>
        <v>240000</v>
      </c>
    </row>
    <row r="1335" spans="1:5" x14ac:dyDescent="0.3">
      <c r="A1335" s="194" t="s">
        <v>519</v>
      </c>
      <c r="B1335" s="12"/>
      <c r="C1335" s="5"/>
      <c r="D1335" s="21"/>
      <c r="E1335" s="14">
        <f t="shared" si="38"/>
        <v>0</v>
      </c>
    </row>
    <row r="1336" spans="1:5" x14ac:dyDescent="0.3">
      <c r="A1336" s="87" t="s">
        <v>520</v>
      </c>
      <c r="B1336" s="12"/>
      <c r="C1336" s="5">
        <v>38800</v>
      </c>
      <c r="D1336" s="21">
        <f>C1336</f>
        <v>38800</v>
      </c>
      <c r="E1336" s="14">
        <f t="shared" si="38"/>
        <v>0</v>
      </c>
    </row>
    <row r="1337" spans="1:5" x14ac:dyDescent="0.3">
      <c r="A1337" s="87" t="s">
        <v>521</v>
      </c>
      <c r="B1337" s="12"/>
      <c r="C1337" s="5">
        <v>28200</v>
      </c>
      <c r="D1337" s="21">
        <f>C1337</f>
        <v>28200</v>
      </c>
      <c r="E1337" s="14">
        <f t="shared" si="38"/>
        <v>0</v>
      </c>
    </row>
    <row r="1338" spans="1:5" x14ac:dyDescent="0.3">
      <c r="A1338" s="87" t="s">
        <v>522</v>
      </c>
      <c r="B1338" s="12"/>
      <c r="C1338" s="5">
        <v>298100</v>
      </c>
      <c r="D1338" s="21"/>
      <c r="E1338" s="14">
        <f t="shared" si="38"/>
        <v>298100</v>
      </c>
    </row>
    <row r="1339" spans="1:5" x14ac:dyDescent="0.3">
      <c r="A1339" s="87" t="s">
        <v>523</v>
      </c>
      <c r="B1339" s="12"/>
      <c r="C1339" s="5">
        <v>10350</v>
      </c>
      <c r="D1339" s="21">
        <f>C1339</f>
        <v>10350</v>
      </c>
      <c r="E1339" s="14">
        <f t="shared" si="38"/>
        <v>0</v>
      </c>
    </row>
    <row r="1340" spans="1:5" x14ac:dyDescent="0.3">
      <c r="A1340" s="87" t="s">
        <v>524</v>
      </c>
      <c r="B1340" s="12"/>
      <c r="C1340" s="5">
        <v>48900</v>
      </c>
      <c r="D1340" s="21">
        <f t="shared" ref="D1340:D1345" si="39">C1340</f>
        <v>48900</v>
      </c>
      <c r="E1340" s="14">
        <f t="shared" si="38"/>
        <v>0</v>
      </c>
    </row>
    <row r="1341" spans="1:5" x14ac:dyDescent="0.3">
      <c r="A1341" s="87" t="s">
        <v>525</v>
      </c>
      <c r="B1341" s="12"/>
      <c r="C1341" s="5">
        <v>30160</v>
      </c>
      <c r="D1341" s="21">
        <f t="shared" si="39"/>
        <v>30160</v>
      </c>
      <c r="E1341" s="14">
        <f t="shared" si="38"/>
        <v>0</v>
      </c>
    </row>
    <row r="1342" spans="1:5" x14ac:dyDescent="0.3">
      <c r="A1342" s="87" t="s">
        <v>526</v>
      </c>
      <c r="B1342" s="12"/>
      <c r="C1342" s="5">
        <v>49880</v>
      </c>
      <c r="D1342" s="21">
        <f t="shared" si="39"/>
        <v>49880</v>
      </c>
      <c r="E1342" s="14">
        <f t="shared" si="38"/>
        <v>0</v>
      </c>
    </row>
    <row r="1343" spans="1:5" x14ac:dyDescent="0.3">
      <c r="A1343" s="87" t="s">
        <v>526</v>
      </c>
      <c r="B1343" s="12"/>
      <c r="C1343" s="5">
        <v>78300</v>
      </c>
      <c r="D1343" s="21">
        <f t="shared" si="39"/>
        <v>78300</v>
      </c>
      <c r="E1343" s="14">
        <f t="shared" si="38"/>
        <v>0</v>
      </c>
    </row>
    <row r="1344" spans="1:5" x14ac:dyDescent="0.3">
      <c r="A1344" s="87" t="s">
        <v>526</v>
      </c>
      <c r="B1344" s="12"/>
      <c r="C1344" s="5">
        <v>48000</v>
      </c>
      <c r="D1344" s="21">
        <f t="shared" si="39"/>
        <v>48000</v>
      </c>
      <c r="E1344" s="14">
        <f t="shared" si="38"/>
        <v>0</v>
      </c>
    </row>
    <row r="1345" spans="1:5" x14ac:dyDescent="0.3">
      <c r="A1345" s="87" t="s">
        <v>527</v>
      </c>
      <c r="B1345" s="12"/>
      <c r="C1345" s="5">
        <v>54480</v>
      </c>
      <c r="D1345" s="21">
        <f t="shared" si="39"/>
        <v>54480</v>
      </c>
      <c r="E1345" s="14">
        <f t="shared" si="38"/>
        <v>0</v>
      </c>
    </row>
    <row r="1346" spans="1:5" x14ac:dyDescent="0.3">
      <c r="A1346" s="87" t="s">
        <v>528</v>
      </c>
      <c r="B1346" s="12"/>
      <c r="C1346" s="5">
        <v>364000</v>
      </c>
      <c r="D1346" s="21"/>
      <c r="E1346" s="14">
        <f t="shared" si="38"/>
        <v>364000</v>
      </c>
    </row>
    <row r="1347" spans="1:5" x14ac:dyDescent="0.3">
      <c r="A1347" s="87" t="s">
        <v>529</v>
      </c>
      <c r="B1347" s="12"/>
      <c r="C1347" s="5">
        <v>46160</v>
      </c>
      <c r="D1347" s="21">
        <f t="shared" ref="D1347:D1352" si="40">C1347</f>
        <v>46160</v>
      </c>
      <c r="E1347" s="14">
        <f t="shared" si="38"/>
        <v>0</v>
      </c>
    </row>
    <row r="1348" spans="1:5" x14ac:dyDescent="0.3">
      <c r="A1348" s="87" t="s">
        <v>530</v>
      </c>
      <c r="B1348" s="12"/>
      <c r="C1348" s="5">
        <v>43030</v>
      </c>
      <c r="D1348" s="21">
        <f t="shared" si="40"/>
        <v>43030</v>
      </c>
      <c r="E1348" s="14">
        <f t="shared" si="38"/>
        <v>0</v>
      </c>
    </row>
    <row r="1349" spans="1:5" x14ac:dyDescent="0.3">
      <c r="A1349" s="87" t="s">
        <v>531</v>
      </c>
      <c r="B1349" s="12"/>
      <c r="C1349" s="5">
        <v>27500</v>
      </c>
      <c r="D1349" s="21">
        <f t="shared" si="40"/>
        <v>27500</v>
      </c>
      <c r="E1349" s="14">
        <f t="shared" si="38"/>
        <v>0</v>
      </c>
    </row>
    <row r="1350" spans="1:5" x14ac:dyDescent="0.3">
      <c r="A1350" s="87" t="s">
        <v>532</v>
      </c>
      <c r="B1350" s="12"/>
      <c r="C1350" s="5">
        <v>40000</v>
      </c>
      <c r="D1350" s="21">
        <f t="shared" si="40"/>
        <v>40000</v>
      </c>
      <c r="E1350" s="14">
        <f t="shared" si="38"/>
        <v>0</v>
      </c>
    </row>
    <row r="1351" spans="1:5" x14ac:dyDescent="0.3">
      <c r="A1351" s="87" t="s">
        <v>533</v>
      </c>
      <c r="B1351" s="12"/>
      <c r="C1351" s="5">
        <v>39750</v>
      </c>
      <c r="D1351" s="21">
        <f t="shared" si="40"/>
        <v>39750</v>
      </c>
      <c r="E1351" s="14">
        <f t="shared" si="38"/>
        <v>0</v>
      </c>
    </row>
    <row r="1352" spans="1:5" x14ac:dyDescent="0.3">
      <c r="A1352" s="87" t="s">
        <v>534</v>
      </c>
      <c r="B1352" s="12"/>
      <c r="C1352" s="5">
        <v>13700</v>
      </c>
      <c r="D1352" s="21">
        <f t="shared" si="40"/>
        <v>13700</v>
      </c>
      <c r="E1352" s="14">
        <f t="shared" si="38"/>
        <v>0</v>
      </c>
    </row>
    <row r="1353" spans="1:5" x14ac:dyDescent="0.3">
      <c r="A1353" s="87" t="s">
        <v>535</v>
      </c>
      <c r="B1353" s="12"/>
      <c r="C1353" s="5">
        <v>175200</v>
      </c>
      <c r="D1353" s="21"/>
      <c r="E1353" s="14">
        <f t="shared" si="38"/>
        <v>175200</v>
      </c>
    </row>
    <row r="1354" spans="1:5" x14ac:dyDescent="0.3">
      <c r="A1354" s="87" t="s">
        <v>536</v>
      </c>
      <c r="B1354" s="12"/>
      <c r="C1354" s="5">
        <v>175200</v>
      </c>
      <c r="D1354" s="21"/>
      <c r="E1354" s="14">
        <f t="shared" si="38"/>
        <v>175200</v>
      </c>
    </row>
    <row r="1355" spans="1:5" x14ac:dyDescent="0.3">
      <c r="A1355" s="87" t="s">
        <v>537</v>
      </c>
      <c r="B1355" s="12"/>
      <c r="C1355" s="5">
        <v>117000</v>
      </c>
      <c r="D1355" s="21"/>
      <c r="E1355" s="14">
        <f t="shared" si="38"/>
        <v>117000</v>
      </c>
    </row>
    <row r="1356" spans="1:5" x14ac:dyDescent="0.3">
      <c r="A1356" s="87" t="s">
        <v>538</v>
      </c>
      <c r="B1356" s="12"/>
      <c r="C1356" s="5">
        <v>900000</v>
      </c>
      <c r="D1356" s="21"/>
      <c r="E1356" s="14">
        <f t="shared" si="38"/>
        <v>900000</v>
      </c>
    </row>
    <row r="1357" spans="1:5" x14ac:dyDescent="0.3">
      <c r="A1357" s="87" t="s">
        <v>539</v>
      </c>
      <c r="B1357" s="12"/>
      <c r="C1357" s="5">
        <v>74000</v>
      </c>
      <c r="D1357" s="21">
        <f>C1357</f>
        <v>74000</v>
      </c>
      <c r="E1357" s="14">
        <f t="shared" si="38"/>
        <v>0</v>
      </c>
    </row>
    <row r="1358" spans="1:5" x14ac:dyDescent="0.3">
      <c r="A1358" s="87" t="s">
        <v>540</v>
      </c>
      <c r="B1358" s="12"/>
      <c r="C1358" s="5">
        <v>243000</v>
      </c>
      <c r="D1358" s="21"/>
      <c r="E1358" s="14">
        <f t="shared" si="38"/>
        <v>243000</v>
      </c>
    </row>
    <row r="1359" spans="1:5" x14ac:dyDescent="0.3">
      <c r="A1359" s="87" t="s">
        <v>541</v>
      </c>
      <c r="B1359" s="12"/>
      <c r="C1359" s="5">
        <v>519715</v>
      </c>
      <c r="D1359" s="21"/>
      <c r="E1359" s="14">
        <f t="shared" si="38"/>
        <v>519715</v>
      </c>
    </row>
    <row r="1360" spans="1:5" x14ac:dyDescent="0.3">
      <c r="A1360" s="87" t="s">
        <v>542</v>
      </c>
      <c r="B1360" s="12"/>
      <c r="C1360" s="5">
        <v>949360</v>
      </c>
      <c r="D1360" s="21"/>
      <c r="E1360" s="14">
        <f t="shared" si="38"/>
        <v>949360</v>
      </c>
    </row>
    <row r="1361" spans="1:5" x14ac:dyDescent="0.3">
      <c r="A1361" s="87" t="s">
        <v>543</v>
      </c>
      <c r="B1361" s="12"/>
      <c r="C1361" s="5">
        <v>789600</v>
      </c>
      <c r="D1361" s="21"/>
      <c r="E1361" s="14">
        <f t="shared" si="38"/>
        <v>789600</v>
      </c>
    </row>
    <row r="1362" spans="1:5" x14ac:dyDescent="0.3">
      <c r="A1362" s="87" t="s">
        <v>544</v>
      </c>
      <c r="B1362" s="12"/>
      <c r="C1362" s="5">
        <v>480620</v>
      </c>
      <c r="D1362" s="21"/>
      <c r="E1362" s="14">
        <f t="shared" si="38"/>
        <v>480620</v>
      </c>
    </row>
    <row r="1363" spans="1:5" x14ac:dyDescent="0.3">
      <c r="A1363" s="87" t="s">
        <v>545</v>
      </c>
      <c r="B1363" s="12"/>
      <c r="C1363" s="5">
        <v>39630</v>
      </c>
      <c r="D1363" s="21">
        <f>C1363</f>
        <v>39630</v>
      </c>
      <c r="E1363" s="14">
        <f t="shared" si="38"/>
        <v>0</v>
      </c>
    </row>
    <row r="1364" spans="1:5" x14ac:dyDescent="0.3">
      <c r="A1364" s="87" t="s">
        <v>546</v>
      </c>
      <c r="B1364" s="12"/>
      <c r="C1364" s="5">
        <v>595000</v>
      </c>
      <c r="D1364" s="21"/>
      <c r="E1364" s="14">
        <f t="shared" si="38"/>
        <v>595000</v>
      </c>
    </row>
    <row r="1365" spans="1:5" x14ac:dyDescent="0.3">
      <c r="A1365" s="87" t="s">
        <v>547</v>
      </c>
      <c r="B1365" s="12"/>
      <c r="C1365" s="5">
        <v>1000700</v>
      </c>
      <c r="D1365" s="21"/>
      <c r="E1365" s="14">
        <f t="shared" si="38"/>
        <v>1000700</v>
      </c>
    </row>
    <row r="1366" spans="1:5" x14ac:dyDescent="0.3">
      <c r="A1366" s="87" t="s">
        <v>548</v>
      </c>
      <c r="B1366" s="12"/>
      <c r="C1366" s="5">
        <v>406000</v>
      </c>
      <c r="D1366" s="21"/>
      <c r="E1366" s="14">
        <f t="shared" si="38"/>
        <v>406000</v>
      </c>
    </row>
    <row r="1367" spans="1:5" x14ac:dyDescent="0.3">
      <c r="A1367" s="87" t="s">
        <v>549</v>
      </c>
      <c r="B1367" s="12"/>
      <c r="C1367" s="5">
        <v>36000</v>
      </c>
      <c r="D1367" s="21">
        <f>C1367</f>
        <v>36000</v>
      </c>
      <c r="E1367" s="14">
        <f t="shared" si="38"/>
        <v>0</v>
      </c>
    </row>
    <row r="1368" spans="1:5" x14ac:dyDescent="0.3">
      <c r="A1368" s="87" t="s">
        <v>550</v>
      </c>
      <c r="B1368" s="12"/>
      <c r="C1368" s="5">
        <v>44100</v>
      </c>
      <c r="D1368" s="21">
        <f>C1368</f>
        <v>44100</v>
      </c>
      <c r="E1368" s="14">
        <f t="shared" si="38"/>
        <v>0</v>
      </c>
    </row>
    <row r="1369" spans="1:5" x14ac:dyDescent="0.3">
      <c r="A1369" s="87" t="s">
        <v>551</v>
      </c>
      <c r="B1369" s="12"/>
      <c r="C1369" s="5">
        <v>175200</v>
      </c>
      <c r="D1369" s="21"/>
      <c r="E1369" s="14">
        <f t="shared" si="38"/>
        <v>175200</v>
      </c>
    </row>
    <row r="1370" spans="1:5" x14ac:dyDescent="0.3">
      <c r="A1370" s="87" t="s">
        <v>552</v>
      </c>
      <c r="B1370" s="12"/>
      <c r="C1370" s="5">
        <v>175200</v>
      </c>
      <c r="D1370" s="21"/>
      <c r="E1370" s="14">
        <f t="shared" si="38"/>
        <v>175200</v>
      </c>
    </row>
    <row r="1371" spans="1:5" x14ac:dyDescent="0.3">
      <c r="A1371" s="87" t="s">
        <v>553</v>
      </c>
      <c r="B1371" s="12"/>
      <c r="C1371" s="5">
        <v>338555</v>
      </c>
      <c r="D1371" s="21"/>
      <c r="E1371" s="14">
        <f t="shared" si="38"/>
        <v>338555</v>
      </c>
    </row>
    <row r="1372" spans="1:5" x14ac:dyDescent="0.3">
      <c r="A1372" s="192" t="s">
        <v>554</v>
      </c>
      <c r="B1372" s="12"/>
      <c r="C1372" s="5">
        <v>45610</v>
      </c>
      <c r="D1372" s="21">
        <f t="shared" ref="D1372:D1377" si="41">C1372</f>
        <v>45610</v>
      </c>
      <c r="E1372" s="14">
        <f t="shared" si="38"/>
        <v>0</v>
      </c>
    </row>
    <row r="1373" spans="1:5" x14ac:dyDescent="0.3">
      <c r="A1373" s="192" t="s">
        <v>555</v>
      </c>
      <c r="B1373" s="12"/>
      <c r="C1373" s="5">
        <v>27600</v>
      </c>
      <c r="D1373" s="21">
        <f t="shared" si="41"/>
        <v>27600</v>
      </c>
      <c r="E1373" s="14">
        <f t="shared" si="38"/>
        <v>0</v>
      </c>
    </row>
    <row r="1374" spans="1:5" x14ac:dyDescent="0.3">
      <c r="A1374" s="192" t="s">
        <v>556</v>
      </c>
      <c r="B1374" s="12"/>
      <c r="C1374" s="5">
        <v>56730</v>
      </c>
      <c r="D1374" s="21">
        <f t="shared" si="41"/>
        <v>56730</v>
      </c>
      <c r="E1374" s="14">
        <f t="shared" si="38"/>
        <v>0</v>
      </c>
    </row>
    <row r="1375" spans="1:5" x14ac:dyDescent="0.3">
      <c r="A1375" s="192" t="s">
        <v>557</v>
      </c>
      <c r="B1375" s="12"/>
      <c r="C1375" s="5">
        <v>30976</v>
      </c>
      <c r="D1375" s="21">
        <f t="shared" si="41"/>
        <v>30976</v>
      </c>
      <c r="E1375" s="14">
        <f t="shared" si="38"/>
        <v>0</v>
      </c>
    </row>
    <row r="1376" spans="1:5" x14ac:dyDescent="0.3">
      <c r="A1376" s="181" t="s">
        <v>558</v>
      </c>
      <c r="B1376" s="12"/>
      <c r="C1376" s="5">
        <v>76800</v>
      </c>
      <c r="D1376" s="21">
        <f t="shared" si="41"/>
        <v>76800</v>
      </c>
      <c r="E1376" s="14">
        <f t="shared" si="38"/>
        <v>0</v>
      </c>
    </row>
    <row r="1377" spans="1:5" x14ac:dyDescent="0.3">
      <c r="A1377" s="181" t="s">
        <v>559</v>
      </c>
      <c r="B1377" s="12"/>
      <c r="C1377" s="5">
        <v>23100</v>
      </c>
      <c r="D1377" s="21">
        <f t="shared" si="41"/>
        <v>23100</v>
      </c>
      <c r="E1377" s="14">
        <f t="shared" si="38"/>
        <v>0</v>
      </c>
    </row>
    <row r="1378" spans="1:5" x14ac:dyDescent="0.3">
      <c r="A1378" s="185" t="s">
        <v>560</v>
      </c>
      <c r="B1378" s="12"/>
      <c r="C1378" s="5"/>
      <c r="D1378" s="21"/>
      <c r="E1378" s="14">
        <f t="shared" ref="E1378:E1392" si="42">B1378+C1378-D1378</f>
        <v>0</v>
      </c>
    </row>
    <row r="1379" spans="1:5" x14ac:dyDescent="0.3">
      <c r="A1379" s="181" t="s">
        <v>561</v>
      </c>
      <c r="B1379" s="12"/>
      <c r="C1379" s="5">
        <v>350000</v>
      </c>
      <c r="D1379" s="21"/>
      <c r="E1379" s="14">
        <f t="shared" si="42"/>
        <v>350000</v>
      </c>
    </row>
    <row r="1380" spans="1:5" x14ac:dyDescent="0.3">
      <c r="A1380" s="181" t="s">
        <v>562</v>
      </c>
      <c r="B1380" s="12"/>
      <c r="C1380" s="5">
        <v>412000</v>
      </c>
      <c r="D1380" s="21"/>
      <c r="E1380" s="14">
        <f t="shared" si="42"/>
        <v>412000</v>
      </c>
    </row>
    <row r="1381" spans="1:5" ht="37.5" x14ac:dyDescent="0.3">
      <c r="A1381" s="181" t="s">
        <v>563</v>
      </c>
      <c r="B1381" s="12"/>
      <c r="C1381" s="5">
        <v>280944</v>
      </c>
      <c r="D1381" s="21"/>
      <c r="E1381" s="14">
        <f t="shared" si="42"/>
        <v>280944</v>
      </c>
    </row>
    <row r="1382" spans="1:5" ht="37.5" x14ac:dyDescent="0.3">
      <c r="A1382" s="181" t="s">
        <v>564</v>
      </c>
      <c r="B1382" s="12"/>
      <c r="C1382" s="5">
        <v>183158</v>
      </c>
      <c r="D1382" s="21"/>
      <c r="E1382" s="14">
        <f t="shared" si="42"/>
        <v>183158</v>
      </c>
    </row>
    <row r="1383" spans="1:5" ht="37.5" x14ac:dyDescent="0.3">
      <c r="A1383" s="181" t="s">
        <v>565</v>
      </c>
      <c r="B1383" s="12"/>
      <c r="C1383" s="5">
        <v>180625</v>
      </c>
      <c r="D1383" s="21"/>
      <c r="E1383" s="14">
        <f t="shared" si="42"/>
        <v>180625</v>
      </c>
    </row>
    <row r="1384" spans="1:5" ht="37.5" x14ac:dyDescent="0.3">
      <c r="A1384" s="181" t="s">
        <v>566</v>
      </c>
      <c r="B1384" s="12"/>
      <c r="C1384" s="5">
        <v>229000</v>
      </c>
      <c r="D1384" s="21"/>
      <c r="E1384" s="14">
        <f t="shared" si="42"/>
        <v>229000</v>
      </c>
    </row>
    <row r="1385" spans="1:5" x14ac:dyDescent="0.3">
      <c r="A1385" s="181" t="s">
        <v>567</v>
      </c>
      <c r="B1385" s="12"/>
      <c r="C1385" s="5">
        <v>309486</v>
      </c>
      <c r="D1385" s="21"/>
      <c r="E1385" s="14">
        <f t="shared" si="42"/>
        <v>309486</v>
      </c>
    </row>
    <row r="1386" spans="1:5" x14ac:dyDescent="0.3">
      <c r="A1386" s="181" t="s">
        <v>568</v>
      </c>
      <c r="B1386" s="12"/>
      <c r="C1386" s="5">
        <v>245689.65</v>
      </c>
      <c r="D1386" s="21"/>
      <c r="E1386" s="14">
        <f t="shared" si="42"/>
        <v>245689.65</v>
      </c>
    </row>
    <row r="1387" spans="1:5" x14ac:dyDescent="0.3">
      <c r="A1387" s="181" t="s">
        <v>569</v>
      </c>
      <c r="B1387" s="12"/>
      <c r="C1387" s="5">
        <v>179596</v>
      </c>
      <c r="D1387" s="21"/>
      <c r="E1387" s="14">
        <f t="shared" si="42"/>
        <v>179596</v>
      </c>
    </row>
    <row r="1388" spans="1:5" x14ac:dyDescent="0.3">
      <c r="A1388" s="181" t="s">
        <v>570</v>
      </c>
      <c r="B1388" s="12"/>
      <c r="C1388" s="5">
        <v>199200</v>
      </c>
      <c r="D1388" s="21"/>
      <c r="E1388" s="14">
        <f t="shared" si="42"/>
        <v>199200</v>
      </c>
    </row>
    <row r="1389" spans="1:5" x14ac:dyDescent="0.3">
      <c r="A1389" s="181" t="s">
        <v>571</v>
      </c>
      <c r="B1389" s="12"/>
      <c r="C1389" s="5">
        <v>162807</v>
      </c>
      <c r="D1389" s="21"/>
      <c r="E1389" s="14">
        <f t="shared" si="42"/>
        <v>162807</v>
      </c>
    </row>
    <row r="1390" spans="1:5" x14ac:dyDescent="0.3">
      <c r="A1390" s="181" t="s">
        <v>572</v>
      </c>
      <c r="B1390" s="12"/>
      <c r="C1390" s="5">
        <v>357400</v>
      </c>
      <c r="D1390" s="21"/>
      <c r="E1390" s="14">
        <f t="shared" si="42"/>
        <v>357400</v>
      </c>
    </row>
    <row r="1391" spans="1:5" ht="37.5" x14ac:dyDescent="0.3">
      <c r="A1391" s="181" t="s">
        <v>573</v>
      </c>
      <c r="B1391" s="12"/>
      <c r="C1391" s="5">
        <v>319985</v>
      </c>
      <c r="D1391" s="21"/>
      <c r="E1391" s="14">
        <f t="shared" si="42"/>
        <v>319985</v>
      </c>
    </row>
    <row r="1392" spans="1:5" x14ac:dyDescent="0.3">
      <c r="A1392" s="99" t="s">
        <v>574</v>
      </c>
      <c r="B1392" s="12"/>
      <c r="C1392" s="5">
        <v>481959</v>
      </c>
      <c r="D1392" s="21"/>
      <c r="E1392" s="14">
        <f t="shared" si="42"/>
        <v>481959</v>
      </c>
    </row>
    <row r="1393" spans="1:5" x14ac:dyDescent="0.3">
      <c r="A1393" s="195" t="s">
        <v>6</v>
      </c>
      <c r="B1393" s="59"/>
      <c r="C1393" s="7">
        <f>SUM(C1185:C1392)</f>
        <v>216838732.41999999</v>
      </c>
      <c r="D1393" s="7">
        <f>SUM(D1185:D1392)</f>
        <v>2662354</v>
      </c>
      <c r="E1393" s="7">
        <f>SUM(E1185:E1392)</f>
        <v>214176378.41999999</v>
      </c>
    </row>
    <row r="1394" spans="1:5" x14ac:dyDescent="0.3">
      <c r="A1394" s="181"/>
      <c r="B1394" s="12"/>
      <c r="C1394" s="5"/>
      <c r="D1394" s="5"/>
      <c r="E1394" s="5"/>
    </row>
    <row r="1395" spans="1:5" x14ac:dyDescent="0.3">
      <c r="A1395" s="195" t="s">
        <v>575</v>
      </c>
      <c r="B1395" s="7">
        <f>B1101+B1106</f>
        <v>2310747947</v>
      </c>
      <c r="C1395" s="7">
        <f t="shared" ref="C1395:E1395" si="43">C1101+C1106</f>
        <v>691838732.41999996</v>
      </c>
      <c r="D1395" s="7">
        <f t="shared" si="43"/>
        <v>162488233.75903383</v>
      </c>
      <c r="E1395" s="7">
        <f t="shared" si="43"/>
        <v>2840098445.6609659</v>
      </c>
    </row>
    <row r="1396" spans="1:5" x14ac:dyDescent="0.3">
      <c r="A1396" s="181"/>
      <c r="B1396" s="12"/>
      <c r="C1396" s="5"/>
      <c r="D1396" s="5"/>
      <c r="E1396" s="5"/>
    </row>
    <row r="1397" spans="1:5" x14ac:dyDescent="0.3">
      <c r="A1397" s="185" t="s">
        <v>140</v>
      </c>
      <c r="B1397" s="12"/>
      <c r="C1397" s="5"/>
      <c r="D1397" s="5"/>
      <c r="E1397" s="5">
        <f>B1397+C1397-D1397</f>
        <v>0</v>
      </c>
    </row>
    <row r="1398" spans="1:5" x14ac:dyDescent="0.3">
      <c r="A1398" s="185" t="s">
        <v>576</v>
      </c>
      <c r="B1398" s="12"/>
      <c r="C1398" s="5"/>
      <c r="D1398" s="5"/>
      <c r="E1398" s="5">
        <f>B1398+C1398-D1398</f>
        <v>0</v>
      </c>
    </row>
    <row r="1399" spans="1:5" x14ac:dyDescent="0.3">
      <c r="A1399" s="196" t="s">
        <v>577</v>
      </c>
      <c r="B1399" s="12"/>
      <c r="C1399" s="12">
        <v>592141.65</v>
      </c>
      <c r="D1399" s="12"/>
      <c r="E1399" s="12">
        <f>B1399+C1399-D1399</f>
        <v>592141.65</v>
      </c>
    </row>
    <row r="1400" spans="1:5" x14ac:dyDescent="0.3">
      <c r="A1400" s="183" t="s">
        <v>578</v>
      </c>
      <c r="B1400" s="12"/>
      <c r="C1400" s="12">
        <v>979886.8</v>
      </c>
      <c r="D1400" s="12"/>
      <c r="E1400" s="12">
        <f t="shared" ref="E1400:E1446" si="44">B1400+C1400-D1400</f>
        <v>979886.8</v>
      </c>
    </row>
    <row r="1401" spans="1:5" x14ac:dyDescent="0.3">
      <c r="A1401" s="183" t="s">
        <v>579</v>
      </c>
      <c r="B1401" s="12"/>
      <c r="C1401" s="12">
        <v>1482597.85</v>
      </c>
      <c r="D1401" s="12">
        <v>1482598</v>
      </c>
      <c r="E1401" s="12">
        <f t="shared" si="44"/>
        <v>-0.14999999990686774</v>
      </c>
    </row>
    <row r="1402" spans="1:5" x14ac:dyDescent="0.3">
      <c r="A1402" s="183" t="s">
        <v>580</v>
      </c>
      <c r="B1402" s="12"/>
      <c r="C1402" s="12">
        <v>5256922</v>
      </c>
      <c r="D1402" s="12"/>
      <c r="E1402" s="12">
        <f t="shared" si="44"/>
        <v>5256922</v>
      </c>
    </row>
    <row r="1403" spans="1:5" x14ac:dyDescent="0.3">
      <c r="A1403" s="183" t="s">
        <v>581</v>
      </c>
      <c r="B1403" s="12"/>
      <c r="C1403" s="12">
        <v>3637771.6</v>
      </c>
      <c r="D1403" s="12"/>
      <c r="E1403" s="12">
        <f t="shared" si="44"/>
        <v>3637771.6</v>
      </c>
    </row>
    <row r="1404" spans="1:5" x14ac:dyDescent="0.3">
      <c r="A1404" s="183" t="s">
        <v>582</v>
      </c>
      <c r="B1404" s="12"/>
      <c r="C1404" s="12">
        <v>3299944.8</v>
      </c>
      <c r="D1404" s="12"/>
      <c r="E1404" s="12">
        <f t="shared" si="44"/>
        <v>3299944.8</v>
      </c>
    </row>
    <row r="1405" spans="1:5" x14ac:dyDescent="0.3">
      <c r="A1405" s="183" t="s">
        <v>583</v>
      </c>
      <c r="B1405" s="12"/>
      <c r="C1405" s="12">
        <v>2997388</v>
      </c>
      <c r="D1405" s="12"/>
      <c r="E1405" s="12">
        <f t="shared" si="44"/>
        <v>2997388</v>
      </c>
    </row>
    <row r="1406" spans="1:5" x14ac:dyDescent="0.3">
      <c r="A1406" s="183" t="s">
        <v>584</v>
      </c>
      <c r="B1406" s="12"/>
      <c r="C1406" s="12">
        <v>3098157</v>
      </c>
      <c r="D1406" s="12"/>
      <c r="E1406" s="12">
        <f t="shared" si="44"/>
        <v>3098157</v>
      </c>
    </row>
    <row r="1407" spans="1:5" x14ac:dyDescent="0.3">
      <c r="A1407" s="183" t="s">
        <v>585</v>
      </c>
      <c r="B1407" s="12"/>
      <c r="C1407" s="12">
        <v>5535497</v>
      </c>
      <c r="D1407" s="12">
        <v>5535497</v>
      </c>
      <c r="E1407" s="12">
        <f t="shared" si="44"/>
        <v>0</v>
      </c>
    </row>
    <row r="1408" spans="1:5" x14ac:dyDescent="0.3">
      <c r="A1408" s="183" t="s">
        <v>586</v>
      </c>
      <c r="B1408" s="12"/>
      <c r="C1408" s="12">
        <v>1311856</v>
      </c>
      <c r="D1408" s="12"/>
      <c r="E1408" s="12">
        <f t="shared" si="44"/>
        <v>1311856</v>
      </c>
    </row>
    <row r="1409" spans="1:5" x14ac:dyDescent="0.3">
      <c r="A1409" s="183" t="s">
        <v>587</v>
      </c>
      <c r="B1409" s="12"/>
      <c r="C1409" s="12">
        <v>1000000</v>
      </c>
      <c r="D1409" s="12"/>
      <c r="E1409" s="12">
        <f t="shared" si="44"/>
        <v>1000000</v>
      </c>
    </row>
    <row r="1410" spans="1:5" x14ac:dyDescent="0.3">
      <c r="A1410" s="183" t="s">
        <v>588</v>
      </c>
      <c r="B1410" s="12"/>
      <c r="C1410" s="12">
        <v>9470367</v>
      </c>
      <c r="D1410" s="12"/>
      <c r="E1410" s="12">
        <f t="shared" si="44"/>
        <v>9470367</v>
      </c>
    </row>
    <row r="1411" spans="1:5" x14ac:dyDescent="0.3">
      <c r="A1411" s="183" t="s">
        <v>589</v>
      </c>
      <c r="B1411" s="12"/>
      <c r="C1411" s="12">
        <v>36825000</v>
      </c>
      <c r="D1411" s="12"/>
      <c r="E1411" s="12">
        <f t="shared" si="44"/>
        <v>36825000</v>
      </c>
    </row>
    <row r="1412" spans="1:5" x14ac:dyDescent="0.3">
      <c r="A1412" s="183" t="s">
        <v>590</v>
      </c>
      <c r="B1412" s="12"/>
      <c r="C1412" s="12">
        <v>18753065</v>
      </c>
      <c r="D1412" s="12"/>
      <c r="E1412" s="12">
        <f t="shared" si="44"/>
        <v>18753065</v>
      </c>
    </row>
    <row r="1413" spans="1:5" x14ac:dyDescent="0.3">
      <c r="A1413" s="196" t="s">
        <v>591</v>
      </c>
      <c r="B1413" s="12"/>
      <c r="C1413" s="12">
        <v>3995000</v>
      </c>
      <c r="D1413" s="12"/>
      <c r="E1413" s="12">
        <f t="shared" si="44"/>
        <v>3995000</v>
      </c>
    </row>
    <row r="1414" spans="1:5" x14ac:dyDescent="0.3">
      <c r="A1414" s="183" t="s">
        <v>592</v>
      </c>
      <c r="B1414" s="12"/>
      <c r="C1414" s="12">
        <v>1000000</v>
      </c>
      <c r="D1414" s="12">
        <v>1000000</v>
      </c>
      <c r="E1414" s="12">
        <f t="shared" si="44"/>
        <v>0</v>
      </c>
    </row>
    <row r="1415" spans="1:5" x14ac:dyDescent="0.3">
      <c r="A1415" s="197" t="s">
        <v>593</v>
      </c>
      <c r="B1415" s="12"/>
      <c r="C1415" s="12">
        <v>990083.2</v>
      </c>
      <c r="D1415" s="12"/>
      <c r="E1415" s="12">
        <f t="shared" si="44"/>
        <v>990083.2</v>
      </c>
    </row>
    <row r="1416" spans="1:5" x14ac:dyDescent="0.3">
      <c r="A1416" s="183" t="s">
        <v>594</v>
      </c>
      <c r="B1416" s="12"/>
      <c r="C1416" s="12">
        <v>3299944.8</v>
      </c>
      <c r="D1416" s="12">
        <v>3299945</v>
      </c>
      <c r="E1416" s="12">
        <f t="shared" si="44"/>
        <v>-0.20000000018626451</v>
      </c>
    </row>
    <row r="1417" spans="1:5" x14ac:dyDescent="0.3">
      <c r="A1417" s="183" t="s">
        <v>595</v>
      </c>
      <c r="B1417" s="12"/>
      <c r="C1417" s="12">
        <v>2997388</v>
      </c>
      <c r="D1417" s="12">
        <v>2997388</v>
      </c>
      <c r="E1417" s="12">
        <f t="shared" si="44"/>
        <v>0</v>
      </c>
    </row>
    <row r="1418" spans="1:5" x14ac:dyDescent="0.3">
      <c r="A1418" s="183" t="s">
        <v>596</v>
      </c>
      <c r="B1418" s="12"/>
      <c r="C1418" s="12">
        <v>1385779.9</v>
      </c>
      <c r="D1418" s="12">
        <v>1385780</v>
      </c>
      <c r="E1418" s="12">
        <f t="shared" si="44"/>
        <v>-0.10000000009313226</v>
      </c>
    </row>
    <row r="1419" spans="1:5" x14ac:dyDescent="0.3">
      <c r="A1419" s="183" t="s">
        <v>597</v>
      </c>
      <c r="B1419" s="12"/>
      <c r="C1419" s="12">
        <v>4494507.4400000004</v>
      </c>
      <c r="D1419" s="12"/>
      <c r="E1419" s="12">
        <f t="shared" si="44"/>
        <v>4494507.4400000004</v>
      </c>
    </row>
    <row r="1420" spans="1:5" x14ac:dyDescent="0.3">
      <c r="A1420" s="183" t="s">
        <v>598</v>
      </c>
      <c r="B1420" s="12"/>
      <c r="C1420" s="12">
        <v>2568305</v>
      </c>
      <c r="D1420" s="12"/>
      <c r="E1420" s="12">
        <f t="shared" si="44"/>
        <v>2568305</v>
      </c>
    </row>
    <row r="1421" spans="1:5" x14ac:dyDescent="0.3">
      <c r="A1421" s="183" t="s">
        <v>599</v>
      </c>
      <c r="B1421" s="12"/>
      <c r="C1421" s="12">
        <v>9257577</v>
      </c>
      <c r="D1421" s="12"/>
      <c r="E1421" s="12">
        <f t="shared" si="44"/>
        <v>9257577</v>
      </c>
    </row>
    <row r="1422" spans="1:5" x14ac:dyDescent="0.3">
      <c r="A1422" s="183" t="s">
        <v>600</v>
      </c>
      <c r="B1422" s="12"/>
      <c r="C1422" s="12">
        <v>700459</v>
      </c>
      <c r="D1422" s="12">
        <v>700459</v>
      </c>
      <c r="E1422" s="12">
        <f t="shared" si="44"/>
        <v>0</v>
      </c>
    </row>
    <row r="1423" spans="1:5" x14ac:dyDescent="0.3">
      <c r="A1423" s="183" t="s">
        <v>601</v>
      </c>
      <c r="B1423" s="12"/>
      <c r="C1423" s="12">
        <v>3143681.58</v>
      </c>
      <c r="D1423" s="12"/>
      <c r="E1423" s="12">
        <f t="shared" si="44"/>
        <v>3143681.58</v>
      </c>
    </row>
    <row r="1424" spans="1:5" x14ac:dyDescent="0.3">
      <c r="A1424" s="196" t="s">
        <v>602</v>
      </c>
      <c r="B1424" s="12"/>
      <c r="C1424" s="12">
        <v>800000</v>
      </c>
      <c r="D1424" s="12"/>
      <c r="E1424" s="12">
        <f t="shared" si="44"/>
        <v>800000</v>
      </c>
    </row>
    <row r="1425" spans="1:5" x14ac:dyDescent="0.3">
      <c r="A1425" s="183" t="s">
        <v>603</v>
      </c>
      <c r="B1425" s="12"/>
      <c r="C1425" s="12">
        <v>297447.2</v>
      </c>
      <c r="D1425" s="12">
        <v>297447</v>
      </c>
      <c r="E1425" s="12">
        <f t="shared" si="44"/>
        <v>0.20000000001164153</v>
      </c>
    </row>
    <row r="1426" spans="1:5" x14ac:dyDescent="0.3">
      <c r="A1426" s="183" t="s">
        <v>604</v>
      </c>
      <c r="B1426" s="12"/>
      <c r="C1426" s="12">
        <v>2615463.6</v>
      </c>
      <c r="D1426" s="12">
        <v>2615464</v>
      </c>
      <c r="E1426" s="12">
        <f t="shared" si="44"/>
        <v>-0.39999999990686774</v>
      </c>
    </row>
    <row r="1427" spans="1:5" x14ac:dyDescent="0.3">
      <c r="A1427" s="183" t="s">
        <v>605</v>
      </c>
      <c r="B1427" s="12"/>
      <c r="C1427" s="12">
        <v>1482597.86</v>
      </c>
      <c r="D1427" s="12"/>
      <c r="E1427" s="12">
        <f t="shared" si="44"/>
        <v>1482597.86</v>
      </c>
    </row>
    <row r="1428" spans="1:5" x14ac:dyDescent="0.3">
      <c r="A1428" s="196" t="s">
        <v>606</v>
      </c>
      <c r="B1428" s="12"/>
      <c r="C1428" s="12">
        <v>4552271</v>
      </c>
      <c r="D1428" s="12"/>
      <c r="E1428" s="12">
        <f t="shared" si="44"/>
        <v>4552271</v>
      </c>
    </row>
    <row r="1429" spans="1:5" x14ac:dyDescent="0.3">
      <c r="A1429" s="183" t="s">
        <v>607</v>
      </c>
      <c r="B1429" s="12"/>
      <c r="C1429" s="12">
        <v>1975020</v>
      </c>
      <c r="D1429" s="12"/>
      <c r="E1429" s="12">
        <f t="shared" si="44"/>
        <v>1975020</v>
      </c>
    </row>
    <row r="1430" spans="1:5" x14ac:dyDescent="0.3">
      <c r="A1430" s="183" t="s">
        <v>608</v>
      </c>
      <c r="B1430" s="12"/>
      <c r="C1430" s="12">
        <v>5941172.5800000001</v>
      </c>
      <c r="D1430" s="12"/>
      <c r="E1430" s="12">
        <f t="shared" si="44"/>
        <v>5941172.5800000001</v>
      </c>
    </row>
    <row r="1431" spans="1:5" x14ac:dyDescent="0.3">
      <c r="A1431" s="183" t="s">
        <v>609</v>
      </c>
      <c r="B1431" s="12"/>
      <c r="C1431" s="12">
        <v>231999.8</v>
      </c>
      <c r="D1431" s="12">
        <v>232000</v>
      </c>
      <c r="E1431" s="12">
        <f t="shared" si="44"/>
        <v>-0.20000000001164153</v>
      </c>
    </row>
    <row r="1432" spans="1:5" x14ac:dyDescent="0.3">
      <c r="A1432" s="183" t="s">
        <v>610</v>
      </c>
      <c r="B1432" s="12"/>
      <c r="C1432" s="12">
        <v>6187993.5999999996</v>
      </c>
      <c r="D1432" s="12"/>
      <c r="E1432" s="12">
        <f t="shared" si="44"/>
        <v>6187993.5999999996</v>
      </c>
    </row>
    <row r="1433" spans="1:5" x14ac:dyDescent="0.3">
      <c r="A1433" s="183" t="s">
        <v>611</v>
      </c>
      <c r="B1433" s="12"/>
      <c r="C1433" s="12">
        <v>1028562</v>
      </c>
      <c r="D1433" s="12"/>
      <c r="E1433" s="12">
        <f t="shared" si="44"/>
        <v>1028562</v>
      </c>
    </row>
    <row r="1434" spans="1:5" x14ac:dyDescent="0.3">
      <c r="A1434" s="183" t="s">
        <v>612</v>
      </c>
      <c r="B1434" s="12"/>
      <c r="C1434" s="12">
        <v>499950</v>
      </c>
      <c r="D1434" s="12">
        <v>499950</v>
      </c>
      <c r="E1434" s="12">
        <f t="shared" si="44"/>
        <v>0</v>
      </c>
    </row>
    <row r="1435" spans="1:5" x14ac:dyDescent="0.3">
      <c r="A1435" s="183" t="s">
        <v>613</v>
      </c>
      <c r="B1435" s="12"/>
      <c r="C1435" s="12">
        <v>9971557</v>
      </c>
      <c r="D1435" s="12"/>
      <c r="E1435" s="12">
        <f t="shared" si="44"/>
        <v>9971557</v>
      </c>
    </row>
    <row r="1436" spans="1:5" x14ac:dyDescent="0.3">
      <c r="A1436" s="183" t="s">
        <v>604</v>
      </c>
      <c r="B1436" s="12"/>
      <c r="C1436" s="12">
        <v>2615463.6</v>
      </c>
      <c r="D1436" s="12"/>
      <c r="E1436" s="12">
        <f t="shared" si="44"/>
        <v>2615463.6</v>
      </c>
    </row>
    <row r="1437" spans="1:5" x14ac:dyDescent="0.3">
      <c r="A1437" s="183" t="s">
        <v>614</v>
      </c>
      <c r="B1437" s="12"/>
      <c r="C1437" s="12">
        <v>3000000</v>
      </c>
      <c r="D1437" s="12">
        <v>3000000</v>
      </c>
      <c r="E1437" s="12">
        <f t="shared" si="44"/>
        <v>0</v>
      </c>
    </row>
    <row r="1438" spans="1:5" x14ac:dyDescent="0.3">
      <c r="A1438" s="196" t="s">
        <v>586</v>
      </c>
      <c r="B1438" s="12"/>
      <c r="C1438" s="12">
        <v>986278</v>
      </c>
      <c r="D1438" s="12">
        <v>986278</v>
      </c>
      <c r="E1438" s="12">
        <f t="shared" si="44"/>
        <v>0</v>
      </c>
    </row>
    <row r="1439" spans="1:5" x14ac:dyDescent="0.3">
      <c r="A1439" s="183" t="s">
        <v>596</v>
      </c>
      <c r="B1439" s="12"/>
      <c r="C1439" s="12">
        <v>1385780.4</v>
      </c>
      <c r="D1439" s="12"/>
      <c r="E1439" s="12">
        <f t="shared" si="44"/>
        <v>1385780.4</v>
      </c>
    </row>
    <row r="1440" spans="1:5" x14ac:dyDescent="0.3">
      <c r="A1440" s="183" t="s">
        <v>593</v>
      </c>
      <c r="B1440" s="12"/>
      <c r="C1440" s="12">
        <v>990083.28</v>
      </c>
      <c r="D1440" s="12">
        <v>990083</v>
      </c>
      <c r="E1440" s="12">
        <f t="shared" si="44"/>
        <v>0.28000000002793968</v>
      </c>
    </row>
    <row r="1441" spans="1:5" x14ac:dyDescent="0.3">
      <c r="A1441" s="183" t="s">
        <v>605</v>
      </c>
      <c r="B1441" s="12"/>
      <c r="C1441" s="12">
        <v>1482597.86</v>
      </c>
      <c r="D1441" s="12">
        <v>1482598</v>
      </c>
      <c r="E1441" s="12">
        <f t="shared" si="44"/>
        <v>-0.13999999989755452</v>
      </c>
    </row>
    <row r="1442" spans="1:5" x14ac:dyDescent="0.3">
      <c r="A1442" s="183" t="s">
        <v>615</v>
      </c>
      <c r="B1442" s="12"/>
      <c r="C1442" s="12">
        <v>592223.75999999978</v>
      </c>
      <c r="D1442" s="12"/>
      <c r="E1442" s="12">
        <f t="shared" si="44"/>
        <v>592223.75999999978</v>
      </c>
    </row>
    <row r="1443" spans="1:5" x14ac:dyDescent="0.3">
      <c r="A1443" s="183" t="s">
        <v>616</v>
      </c>
      <c r="B1443" s="12"/>
      <c r="C1443" s="12">
        <v>2493101</v>
      </c>
      <c r="D1443" s="12"/>
      <c r="E1443" s="12">
        <f t="shared" si="44"/>
        <v>2493101</v>
      </c>
    </row>
    <row r="1444" spans="1:5" x14ac:dyDescent="0.3">
      <c r="A1444" s="183" t="s">
        <v>617</v>
      </c>
      <c r="B1444" s="12"/>
      <c r="C1444" s="12">
        <v>2122975.7999999998</v>
      </c>
      <c r="D1444" s="12"/>
      <c r="E1444" s="12">
        <f t="shared" si="44"/>
        <v>2122975.7999999998</v>
      </c>
    </row>
    <row r="1445" spans="1:5" x14ac:dyDescent="0.3">
      <c r="A1445" s="183" t="s">
        <v>618</v>
      </c>
      <c r="B1445" s="12"/>
      <c r="C1445" s="12">
        <v>10000000</v>
      </c>
      <c r="D1445" s="12"/>
      <c r="E1445" s="12">
        <f t="shared" si="44"/>
        <v>10000000</v>
      </c>
    </row>
    <row r="1446" spans="1:5" x14ac:dyDescent="0.3">
      <c r="A1446" s="183" t="s">
        <v>619</v>
      </c>
      <c r="B1446" s="12"/>
      <c r="C1446" s="12">
        <v>2645174.4</v>
      </c>
      <c r="D1446" s="12"/>
      <c r="E1446" s="12">
        <f t="shared" si="44"/>
        <v>2645174.4</v>
      </c>
    </row>
    <row r="1447" spans="1:5" x14ac:dyDescent="0.3">
      <c r="A1447" s="195" t="s">
        <v>6</v>
      </c>
      <c r="B1447" s="59"/>
      <c r="C1447" s="7">
        <f>SUM(C1399:C1446)</f>
        <v>191971033.36000004</v>
      </c>
      <c r="D1447" s="59">
        <f>SUM(D1399:D1446)</f>
        <v>26505487</v>
      </c>
      <c r="E1447" s="7">
        <f>SUM(E1399:E1446)</f>
        <v>165465546.36000001</v>
      </c>
    </row>
    <row r="1448" spans="1:5" x14ac:dyDescent="0.3">
      <c r="A1448" s="185"/>
      <c r="B1448" s="12"/>
      <c r="C1448" s="5"/>
      <c r="D1448" s="5"/>
      <c r="E1448" s="5"/>
    </row>
    <row r="1449" spans="1:5" x14ac:dyDescent="0.3">
      <c r="A1449" s="198"/>
      <c r="B1449" s="12"/>
      <c r="C1449" s="5"/>
      <c r="D1449" s="5"/>
      <c r="E1449" s="5"/>
    </row>
    <row r="1450" spans="1:5" x14ac:dyDescent="0.3">
      <c r="A1450" s="6" t="s">
        <v>6</v>
      </c>
      <c r="B1450" s="7">
        <f>B1447</f>
        <v>0</v>
      </c>
      <c r="C1450" s="7">
        <f>C1447</f>
        <v>191971033.36000004</v>
      </c>
      <c r="D1450" s="7">
        <f>D1447</f>
        <v>26505487</v>
      </c>
      <c r="E1450" s="7">
        <f>E1447</f>
        <v>165465546.36000001</v>
      </c>
    </row>
    <row r="1451" spans="1:5" x14ac:dyDescent="0.3">
      <c r="A1451" s="84"/>
      <c r="B1451" s="40"/>
      <c r="C1451" s="40"/>
      <c r="D1451" s="40"/>
      <c r="E1451" s="40"/>
    </row>
    <row r="1452" spans="1:5" x14ac:dyDescent="0.3">
      <c r="A1452" s="6" t="s">
        <v>143</v>
      </c>
      <c r="B1452" s="7">
        <f>B1450</f>
        <v>0</v>
      </c>
      <c r="C1452" s="7">
        <f>C1450</f>
        <v>191971033.36000004</v>
      </c>
      <c r="D1452" s="7">
        <f>D1450</f>
        <v>26505487</v>
      </c>
      <c r="E1452" s="7">
        <f>E1450</f>
        <v>165465546.36000001</v>
      </c>
    </row>
    <row r="1453" spans="1:5" x14ac:dyDescent="0.3">
      <c r="A1453" s="101"/>
      <c r="B1453" s="14"/>
      <c r="C1453" s="14"/>
      <c r="D1453" s="14"/>
      <c r="E1453" s="14"/>
    </row>
    <row r="1454" spans="1:5" x14ac:dyDescent="0.3">
      <c r="A1454" s="6" t="s">
        <v>620</v>
      </c>
      <c r="B1454" s="7">
        <f>B1395+B1452</f>
        <v>2310747947</v>
      </c>
      <c r="C1454" s="7">
        <f>C1395+C1452</f>
        <v>883809765.77999997</v>
      </c>
      <c r="D1454" s="7">
        <f>D1395+D1452</f>
        <v>188993720.75903383</v>
      </c>
      <c r="E1454" s="7">
        <f>E1395+E1452</f>
        <v>3005563992.0209661</v>
      </c>
    </row>
    <row r="1455" spans="1:5" x14ac:dyDescent="0.3">
      <c r="A1455" s="31"/>
      <c r="B1455" s="5"/>
      <c r="C1455" s="5"/>
      <c r="D1455" s="5"/>
      <c r="E1455" s="5"/>
    </row>
    <row r="1456" spans="1:5" x14ac:dyDescent="0.25">
      <c r="A1456" s="54" t="s">
        <v>447</v>
      </c>
      <c r="B1456" s="54"/>
      <c r="C1456" s="54"/>
      <c r="D1456" s="54"/>
      <c r="E1456" s="54"/>
    </row>
    <row r="1457" spans="1:5" x14ac:dyDescent="0.3">
      <c r="A1457" s="168" t="s">
        <v>53</v>
      </c>
      <c r="B1457" s="7">
        <f>B1460</f>
        <v>1000000</v>
      </c>
      <c r="C1457" s="7"/>
      <c r="D1457" s="7"/>
      <c r="E1457" s="7">
        <f>B1457+C1457-D1457</f>
        <v>1000000</v>
      </c>
    </row>
    <row r="1458" spans="1:5" x14ac:dyDescent="0.3">
      <c r="A1458" s="180"/>
      <c r="B1458" s="23"/>
      <c r="C1458" s="23"/>
      <c r="D1458" s="23"/>
      <c r="E1458" s="23">
        <f t="shared" ref="E1458:E1521" si="45">B1458+C1458-D1458</f>
        <v>0</v>
      </c>
    </row>
    <row r="1459" spans="1:5" x14ac:dyDescent="0.3">
      <c r="A1459" s="177" t="s">
        <v>621</v>
      </c>
      <c r="B1459" s="14">
        <f>'[5]CURATIVE HEALTH'!$C$6</f>
        <v>1000000</v>
      </c>
      <c r="C1459" s="23"/>
      <c r="D1459" s="23"/>
      <c r="E1459" s="14">
        <f t="shared" si="45"/>
        <v>1000000</v>
      </c>
    </row>
    <row r="1460" spans="1:5" x14ac:dyDescent="0.3">
      <c r="A1460" s="199" t="s">
        <v>6</v>
      </c>
      <c r="B1460" s="7">
        <f>SUM(B1459)</f>
        <v>1000000</v>
      </c>
      <c r="C1460" s="7"/>
      <c r="D1460" s="7"/>
      <c r="E1460" s="7">
        <f t="shared" si="45"/>
        <v>1000000</v>
      </c>
    </row>
    <row r="1461" spans="1:5" x14ac:dyDescent="0.3">
      <c r="A1461" s="180"/>
      <c r="B1461" s="40"/>
      <c r="C1461" s="40"/>
      <c r="D1461" s="40"/>
      <c r="E1461" s="24">
        <f t="shared" si="45"/>
        <v>0</v>
      </c>
    </row>
    <row r="1462" spans="1:5" x14ac:dyDescent="0.3">
      <c r="A1462" s="176" t="s">
        <v>57</v>
      </c>
      <c r="B1462" s="7">
        <f>B1466+B1470+B1475+B1478+B1482+B1500+B1504+B1508+B1512+B1519+B1522+B1527+B1530</f>
        <v>83000000</v>
      </c>
      <c r="C1462" s="7">
        <f>C1466+C1470+C1475+C1478+C1482+C1500+C1504+C1508+C1512+C1519+C1522+C1527+C1530</f>
        <v>0</v>
      </c>
      <c r="D1462" s="7">
        <f>D1466+D1470+D1475+D1478+D1482+D1500+D1504+D1508+D1512+D1519+D1522+D1527+D1530</f>
        <v>0</v>
      </c>
      <c r="E1462" s="7">
        <f t="shared" si="45"/>
        <v>83000000</v>
      </c>
    </row>
    <row r="1463" spans="1:5" x14ac:dyDescent="0.3">
      <c r="A1463" s="200" t="s">
        <v>58</v>
      </c>
      <c r="B1463" s="5"/>
      <c r="C1463" s="5"/>
      <c r="D1463" s="5"/>
      <c r="E1463" s="24">
        <f t="shared" si="45"/>
        <v>0</v>
      </c>
    </row>
    <row r="1464" spans="1:5" x14ac:dyDescent="0.3">
      <c r="A1464" s="171" t="s">
        <v>60</v>
      </c>
      <c r="B1464" s="21">
        <f>'[5]CURATIVE HEALTH'!$C$14</f>
        <v>2000000</v>
      </c>
      <c r="C1464" s="5"/>
      <c r="D1464" s="5"/>
      <c r="E1464" s="14">
        <f t="shared" si="45"/>
        <v>2000000</v>
      </c>
    </row>
    <row r="1465" spans="1:5" x14ac:dyDescent="0.3">
      <c r="A1465" s="201" t="s">
        <v>390</v>
      </c>
      <c r="B1465" s="19">
        <f>'[5]CURATIVE HEALTH'!$C$15</f>
        <v>200000</v>
      </c>
      <c r="C1465" s="5"/>
      <c r="D1465" s="5"/>
      <c r="E1465" s="14">
        <f t="shared" si="45"/>
        <v>200000</v>
      </c>
    </row>
    <row r="1466" spans="1:5" x14ac:dyDescent="0.3">
      <c r="A1466" s="168" t="s">
        <v>138</v>
      </c>
      <c r="B1466" s="7">
        <f>SUM(B1464:B1465)</f>
        <v>2200000</v>
      </c>
      <c r="C1466" s="7"/>
      <c r="D1466" s="7"/>
      <c r="E1466" s="7">
        <f t="shared" si="45"/>
        <v>2200000</v>
      </c>
    </row>
    <row r="1467" spans="1:5" x14ac:dyDescent="0.3">
      <c r="A1467" s="172" t="s">
        <v>62</v>
      </c>
      <c r="B1467" s="5"/>
      <c r="C1467" s="5"/>
      <c r="D1467" s="5"/>
      <c r="E1467" s="24">
        <f t="shared" si="45"/>
        <v>0</v>
      </c>
    </row>
    <row r="1468" spans="1:5" x14ac:dyDescent="0.3">
      <c r="A1468" s="201" t="s">
        <v>63</v>
      </c>
      <c r="B1468" s="5">
        <f>'[5]CURATIVE HEALTH'!$C$18</f>
        <v>1200000</v>
      </c>
      <c r="C1468" s="5"/>
      <c r="D1468" s="5"/>
      <c r="E1468" s="14">
        <f t="shared" si="45"/>
        <v>1200000</v>
      </c>
    </row>
    <row r="1469" spans="1:5" x14ac:dyDescent="0.3">
      <c r="A1469" s="201" t="s">
        <v>64</v>
      </c>
      <c r="B1469" s="5">
        <f>'[5]CURATIVE HEALTH'!$C$19</f>
        <v>200000</v>
      </c>
      <c r="C1469" s="5"/>
      <c r="D1469" s="5"/>
      <c r="E1469" s="14">
        <f t="shared" si="45"/>
        <v>200000</v>
      </c>
    </row>
    <row r="1470" spans="1:5" x14ac:dyDescent="0.3">
      <c r="A1470" s="6" t="s">
        <v>6</v>
      </c>
      <c r="B1470" s="7">
        <f>SUM(B1468:B1469)</f>
        <v>1400000</v>
      </c>
      <c r="C1470" s="7"/>
      <c r="D1470" s="7"/>
      <c r="E1470" s="7">
        <f t="shared" si="45"/>
        <v>1400000</v>
      </c>
    </row>
    <row r="1471" spans="1:5" x14ac:dyDescent="0.3">
      <c r="A1471" s="172" t="s">
        <v>65</v>
      </c>
      <c r="B1471" s="5"/>
      <c r="C1471" s="5"/>
      <c r="D1471" s="5"/>
      <c r="E1471" s="24">
        <f t="shared" si="45"/>
        <v>0</v>
      </c>
    </row>
    <row r="1472" spans="1:5" x14ac:dyDescent="0.3">
      <c r="A1472" s="201" t="s">
        <v>66</v>
      </c>
      <c r="B1472" s="5">
        <f>'[5]CURATIVE HEALTH'!$C$22</f>
        <v>1500000</v>
      </c>
      <c r="C1472" s="5"/>
      <c r="D1472" s="5"/>
      <c r="E1472" s="14">
        <f t="shared" si="45"/>
        <v>1500000</v>
      </c>
    </row>
    <row r="1473" spans="1:5" x14ac:dyDescent="0.3">
      <c r="A1473" s="201" t="s">
        <v>67</v>
      </c>
      <c r="B1473" s="5">
        <f>'[5]CURATIVE HEALTH'!$C$23</f>
        <v>2000000</v>
      </c>
      <c r="C1473" s="5"/>
      <c r="D1473" s="5"/>
      <c r="E1473" s="14">
        <f t="shared" si="45"/>
        <v>2000000</v>
      </c>
    </row>
    <row r="1474" spans="1:5" x14ac:dyDescent="0.3">
      <c r="A1474" s="201" t="s">
        <v>68</v>
      </c>
      <c r="B1474" s="5">
        <f>'[5]CURATIVE HEALTH'!$C$24</f>
        <v>3000000</v>
      </c>
      <c r="C1474" s="5"/>
      <c r="D1474" s="5"/>
      <c r="E1474" s="14">
        <f t="shared" si="45"/>
        <v>3000000</v>
      </c>
    </row>
    <row r="1475" spans="1:5" x14ac:dyDescent="0.3">
      <c r="A1475" s="6" t="s">
        <v>6</v>
      </c>
      <c r="B1475" s="7">
        <f>SUM(B1472:B1474)</f>
        <v>6500000</v>
      </c>
      <c r="C1475" s="7"/>
      <c r="D1475" s="7"/>
      <c r="E1475" s="7">
        <f t="shared" si="45"/>
        <v>6500000</v>
      </c>
    </row>
    <row r="1476" spans="1:5" x14ac:dyDescent="0.3">
      <c r="A1476" s="172" t="s">
        <v>72</v>
      </c>
      <c r="B1476" s="5"/>
      <c r="C1476" s="5"/>
      <c r="D1476" s="5"/>
      <c r="E1476" s="24">
        <f t="shared" si="45"/>
        <v>0</v>
      </c>
    </row>
    <row r="1477" spans="1:5" x14ac:dyDescent="0.3">
      <c r="A1477" s="201" t="s">
        <v>73</v>
      </c>
      <c r="B1477" s="5">
        <f>'[5]CURATIVE HEALTH'!$C$28</f>
        <v>3000000</v>
      </c>
      <c r="C1477" s="5"/>
      <c r="D1477" s="5"/>
      <c r="E1477" s="14">
        <f t="shared" si="45"/>
        <v>3000000</v>
      </c>
    </row>
    <row r="1478" spans="1:5" x14ac:dyDescent="0.3">
      <c r="A1478" s="6" t="s">
        <v>6</v>
      </c>
      <c r="B1478" s="7">
        <f>SUM(B1477)</f>
        <v>3000000</v>
      </c>
      <c r="C1478" s="7"/>
      <c r="D1478" s="7"/>
      <c r="E1478" s="7">
        <f t="shared" si="45"/>
        <v>3000000</v>
      </c>
    </row>
    <row r="1479" spans="1:5" x14ac:dyDescent="0.3">
      <c r="A1479" s="172" t="s">
        <v>80</v>
      </c>
      <c r="B1479" s="5"/>
      <c r="C1479" s="5"/>
      <c r="D1479" s="5"/>
      <c r="E1479" s="24">
        <f t="shared" si="45"/>
        <v>0</v>
      </c>
    </row>
    <row r="1480" spans="1:5" x14ac:dyDescent="0.3">
      <c r="A1480" s="201" t="s">
        <v>81</v>
      </c>
      <c r="B1480" s="5">
        <f>'[5]CURATIVE HEALTH'!$C$35</f>
        <v>850000</v>
      </c>
      <c r="C1480" s="5"/>
      <c r="D1480" s="5"/>
      <c r="E1480" s="14">
        <f t="shared" si="45"/>
        <v>850000</v>
      </c>
    </row>
    <row r="1481" spans="1:5" x14ac:dyDescent="0.3">
      <c r="A1481" s="201" t="s">
        <v>184</v>
      </c>
      <c r="B1481" s="5">
        <f>'[5]CURATIVE HEALTH'!$C$36</f>
        <v>1000000</v>
      </c>
      <c r="C1481" s="5"/>
      <c r="D1481" s="5"/>
      <c r="E1481" s="14">
        <f t="shared" si="45"/>
        <v>1000000</v>
      </c>
    </row>
    <row r="1482" spans="1:5" x14ac:dyDescent="0.3">
      <c r="A1482" s="6" t="s">
        <v>6</v>
      </c>
      <c r="B1482" s="7">
        <f>SUM(B1480:B1481)</f>
        <v>1850000</v>
      </c>
      <c r="C1482" s="7"/>
      <c r="D1482" s="7"/>
      <c r="E1482" s="7">
        <f t="shared" si="45"/>
        <v>1850000</v>
      </c>
    </row>
    <row r="1483" spans="1:5" x14ac:dyDescent="0.3">
      <c r="A1483" s="172" t="s">
        <v>85</v>
      </c>
      <c r="B1483" s="5"/>
      <c r="C1483" s="5"/>
      <c r="D1483" s="5"/>
      <c r="E1483" s="40">
        <f t="shared" si="45"/>
        <v>0</v>
      </c>
    </row>
    <row r="1484" spans="1:5" x14ac:dyDescent="0.3">
      <c r="A1484" s="201" t="s">
        <v>392</v>
      </c>
      <c r="B1484" s="5">
        <f>'[5]CURATIVE HEALTH'!$C$40</f>
        <v>3000000</v>
      </c>
      <c r="C1484" s="5"/>
      <c r="D1484" s="5"/>
      <c r="E1484" s="14">
        <f t="shared" si="45"/>
        <v>3000000</v>
      </c>
    </row>
    <row r="1485" spans="1:5" x14ac:dyDescent="0.3">
      <c r="A1485" s="201" t="s">
        <v>393</v>
      </c>
      <c r="B1485" s="5">
        <v>4000000</v>
      </c>
      <c r="C1485" s="5"/>
      <c r="D1485" s="5"/>
      <c r="E1485" s="14">
        <f t="shared" si="45"/>
        <v>4000000</v>
      </c>
    </row>
    <row r="1486" spans="1:5" x14ac:dyDescent="0.3">
      <c r="A1486" s="201" t="s">
        <v>622</v>
      </c>
      <c r="B1486" s="5">
        <v>1000000</v>
      </c>
      <c r="C1486" s="5"/>
      <c r="D1486" s="5"/>
      <c r="E1486" s="14">
        <f t="shared" si="45"/>
        <v>1000000</v>
      </c>
    </row>
    <row r="1487" spans="1:5" x14ac:dyDescent="0.3">
      <c r="A1487" s="201" t="s">
        <v>623</v>
      </c>
      <c r="B1487" s="5">
        <v>4000000</v>
      </c>
      <c r="C1487" s="5"/>
      <c r="D1487" s="5"/>
      <c r="E1487" s="14">
        <f t="shared" si="45"/>
        <v>4000000</v>
      </c>
    </row>
    <row r="1488" spans="1:5" x14ac:dyDescent="0.3">
      <c r="A1488" s="201" t="s">
        <v>394</v>
      </c>
      <c r="B1488" s="5">
        <v>3000000</v>
      </c>
      <c r="C1488" s="5"/>
      <c r="D1488" s="5"/>
      <c r="E1488" s="14">
        <f t="shared" si="45"/>
        <v>3000000</v>
      </c>
    </row>
    <row r="1489" spans="1:5" x14ac:dyDescent="0.3">
      <c r="A1489" s="201" t="s">
        <v>624</v>
      </c>
      <c r="B1489" s="5">
        <v>12000000</v>
      </c>
      <c r="C1489" s="5"/>
      <c r="D1489" s="5"/>
      <c r="E1489" s="14">
        <f t="shared" si="45"/>
        <v>12000000</v>
      </c>
    </row>
    <row r="1490" spans="1:5" x14ac:dyDescent="0.3">
      <c r="A1490" s="201" t="s">
        <v>395</v>
      </c>
      <c r="B1490" s="5">
        <v>1600000</v>
      </c>
      <c r="C1490" s="5"/>
      <c r="D1490" s="5"/>
      <c r="E1490" s="14">
        <f t="shared" si="45"/>
        <v>1600000</v>
      </c>
    </row>
    <row r="1491" spans="1:5" x14ac:dyDescent="0.3">
      <c r="A1491" s="201" t="s">
        <v>396</v>
      </c>
      <c r="B1491" s="5">
        <v>600000</v>
      </c>
      <c r="C1491" s="5"/>
      <c r="D1491" s="5"/>
      <c r="E1491" s="14">
        <f t="shared" si="45"/>
        <v>600000</v>
      </c>
    </row>
    <row r="1492" spans="1:5" x14ac:dyDescent="0.3">
      <c r="A1492" s="201" t="s">
        <v>397</v>
      </c>
      <c r="B1492" s="5">
        <v>1200000</v>
      </c>
      <c r="C1492" s="5"/>
      <c r="D1492" s="5"/>
      <c r="E1492" s="14">
        <f t="shared" si="45"/>
        <v>1200000</v>
      </c>
    </row>
    <row r="1493" spans="1:5" x14ac:dyDescent="0.3">
      <c r="A1493" s="201" t="s">
        <v>399</v>
      </c>
      <c r="B1493" s="5">
        <v>2500000</v>
      </c>
      <c r="C1493" s="5"/>
      <c r="D1493" s="5"/>
      <c r="E1493" s="14">
        <f t="shared" si="45"/>
        <v>2500000</v>
      </c>
    </row>
    <row r="1494" spans="1:5" x14ac:dyDescent="0.3">
      <c r="A1494" s="201" t="s">
        <v>400</v>
      </c>
      <c r="B1494" s="5">
        <v>1500000</v>
      </c>
      <c r="C1494" s="5"/>
      <c r="D1494" s="5"/>
      <c r="E1494" s="14">
        <f t="shared" si="45"/>
        <v>1500000</v>
      </c>
    </row>
    <row r="1495" spans="1:5" x14ac:dyDescent="0.3">
      <c r="A1495" s="201" t="s">
        <v>401</v>
      </c>
      <c r="B1495" s="5">
        <v>500000</v>
      </c>
      <c r="C1495" s="5"/>
      <c r="D1495" s="5"/>
      <c r="E1495" s="14">
        <f t="shared" si="45"/>
        <v>500000</v>
      </c>
    </row>
    <row r="1496" spans="1:5" x14ac:dyDescent="0.3">
      <c r="A1496" s="201" t="s">
        <v>402</v>
      </c>
      <c r="B1496" s="5">
        <v>500000</v>
      </c>
      <c r="C1496" s="5"/>
      <c r="D1496" s="5"/>
      <c r="E1496" s="14">
        <f t="shared" si="45"/>
        <v>500000</v>
      </c>
    </row>
    <row r="1497" spans="1:5" x14ac:dyDescent="0.3">
      <c r="A1497" s="201" t="s">
        <v>86</v>
      </c>
      <c r="B1497" s="5">
        <v>4000000</v>
      </c>
      <c r="C1497" s="5"/>
      <c r="D1497" s="5"/>
      <c r="E1497" s="14">
        <f t="shared" si="45"/>
        <v>4000000</v>
      </c>
    </row>
    <row r="1498" spans="1:5" x14ac:dyDescent="0.3">
      <c r="A1498" s="201" t="s">
        <v>87</v>
      </c>
      <c r="B1498" s="5">
        <v>1500000</v>
      </c>
      <c r="C1498" s="5"/>
      <c r="D1498" s="5"/>
      <c r="E1498" s="14">
        <f t="shared" si="45"/>
        <v>1500000</v>
      </c>
    </row>
    <row r="1499" spans="1:5" x14ac:dyDescent="0.3">
      <c r="A1499" s="201" t="s">
        <v>88</v>
      </c>
      <c r="B1499" s="5">
        <v>2500000</v>
      </c>
      <c r="C1499" s="5"/>
      <c r="D1499" s="5"/>
      <c r="E1499" s="14">
        <f t="shared" si="45"/>
        <v>2500000</v>
      </c>
    </row>
    <row r="1500" spans="1:5" x14ac:dyDescent="0.3">
      <c r="A1500" s="168" t="s">
        <v>6</v>
      </c>
      <c r="B1500" s="7">
        <f>SUM(B1484:B1499)</f>
        <v>43400000</v>
      </c>
      <c r="C1500" s="7"/>
      <c r="D1500" s="7"/>
      <c r="E1500" s="7">
        <f t="shared" si="45"/>
        <v>43400000</v>
      </c>
    </row>
    <row r="1501" spans="1:5" x14ac:dyDescent="0.3">
      <c r="A1501" s="172" t="s">
        <v>89</v>
      </c>
      <c r="B1501" s="5"/>
      <c r="C1501" s="5"/>
      <c r="D1501" s="5"/>
      <c r="E1501" s="24">
        <f t="shared" si="45"/>
        <v>0</v>
      </c>
    </row>
    <row r="1502" spans="1:5" x14ac:dyDescent="0.3">
      <c r="A1502" s="201" t="s">
        <v>185</v>
      </c>
      <c r="B1502" s="5">
        <v>5000000</v>
      </c>
      <c r="C1502" s="5"/>
      <c r="D1502" s="5"/>
      <c r="E1502" s="14">
        <f t="shared" si="45"/>
        <v>5000000</v>
      </c>
    </row>
    <row r="1503" spans="1:5" x14ac:dyDescent="0.3">
      <c r="A1503" s="201" t="s">
        <v>403</v>
      </c>
      <c r="B1503" s="5">
        <v>550000</v>
      </c>
      <c r="C1503" s="5"/>
      <c r="D1503" s="5"/>
      <c r="E1503" s="14">
        <f t="shared" si="45"/>
        <v>550000</v>
      </c>
    </row>
    <row r="1504" spans="1:5" x14ac:dyDescent="0.3">
      <c r="A1504" s="6" t="s">
        <v>6</v>
      </c>
      <c r="B1504" s="7">
        <f>SUM(B1502:B1503)</f>
        <v>5550000</v>
      </c>
      <c r="C1504" s="7"/>
      <c r="D1504" s="7"/>
      <c r="E1504" s="7">
        <f t="shared" si="45"/>
        <v>5550000</v>
      </c>
    </row>
    <row r="1505" spans="1:5" x14ac:dyDescent="0.3">
      <c r="A1505" s="172" t="s">
        <v>91</v>
      </c>
      <c r="B1505" s="5"/>
      <c r="C1505" s="5"/>
      <c r="D1505" s="5"/>
      <c r="E1505" s="24">
        <f t="shared" si="45"/>
        <v>0</v>
      </c>
    </row>
    <row r="1506" spans="1:5" x14ac:dyDescent="0.3">
      <c r="A1506" s="201" t="s">
        <v>625</v>
      </c>
      <c r="B1506" s="5">
        <v>500000</v>
      </c>
      <c r="C1506" s="5"/>
      <c r="D1506" s="5"/>
      <c r="E1506" s="14">
        <f t="shared" si="45"/>
        <v>500000</v>
      </c>
    </row>
    <row r="1507" spans="1:5" x14ac:dyDescent="0.3">
      <c r="A1507" s="201" t="s">
        <v>92</v>
      </c>
      <c r="B1507" s="5">
        <f>'[5]CURATIVE HEALTH'!$C$63</f>
        <v>100000</v>
      </c>
      <c r="C1507" s="5"/>
      <c r="D1507" s="5"/>
      <c r="E1507" s="14">
        <f t="shared" si="45"/>
        <v>100000</v>
      </c>
    </row>
    <row r="1508" spans="1:5" x14ac:dyDescent="0.3">
      <c r="A1508" s="6" t="s">
        <v>6</v>
      </c>
      <c r="B1508" s="7">
        <f>SUM(B1506:B1507)</f>
        <v>600000</v>
      </c>
      <c r="C1508" s="7"/>
      <c r="D1508" s="7"/>
      <c r="E1508" s="7">
        <f t="shared" si="45"/>
        <v>600000</v>
      </c>
    </row>
    <row r="1509" spans="1:5" x14ac:dyDescent="0.3">
      <c r="A1509" s="172" t="s">
        <v>186</v>
      </c>
      <c r="B1509" s="5"/>
      <c r="C1509" s="5"/>
      <c r="D1509" s="5"/>
      <c r="E1509" s="24">
        <f t="shared" si="45"/>
        <v>0</v>
      </c>
    </row>
    <row r="1510" spans="1:5" x14ac:dyDescent="0.3">
      <c r="A1510" s="201" t="s">
        <v>97</v>
      </c>
      <c r="B1510" s="5">
        <v>500000</v>
      </c>
      <c r="C1510" s="5"/>
      <c r="D1510" s="5"/>
      <c r="E1510" s="14">
        <f t="shared" si="45"/>
        <v>500000</v>
      </c>
    </row>
    <row r="1511" spans="1:5" x14ac:dyDescent="0.3">
      <c r="A1511" s="201" t="s">
        <v>404</v>
      </c>
      <c r="B1511" s="5">
        <v>300000</v>
      </c>
      <c r="C1511" s="5"/>
      <c r="D1511" s="5"/>
      <c r="E1511" s="14">
        <f t="shared" si="45"/>
        <v>300000</v>
      </c>
    </row>
    <row r="1512" spans="1:5" x14ac:dyDescent="0.3">
      <c r="A1512" s="6" t="s">
        <v>6</v>
      </c>
      <c r="B1512" s="7">
        <f>SUM(B1510:B1511)</f>
        <v>800000</v>
      </c>
      <c r="C1512" s="7"/>
      <c r="D1512" s="7"/>
      <c r="E1512" s="7">
        <f t="shared" si="45"/>
        <v>800000</v>
      </c>
    </row>
    <row r="1513" spans="1:5" x14ac:dyDescent="0.3">
      <c r="A1513" s="172" t="s">
        <v>98</v>
      </c>
      <c r="B1513" s="5"/>
      <c r="C1513" s="5"/>
      <c r="D1513" s="5"/>
      <c r="E1513" s="24">
        <f t="shared" si="45"/>
        <v>0</v>
      </c>
    </row>
    <row r="1514" spans="1:5" x14ac:dyDescent="0.3">
      <c r="A1514" s="201" t="s">
        <v>626</v>
      </c>
      <c r="B1514" s="5">
        <v>3500000</v>
      </c>
      <c r="C1514" s="5"/>
      <c r="D1514" s="5"/>
      <c r="E1514" s="14">
        <f t="shared" si="45"/>
        <v>3500000</v>
      </c>
    </row>
    <row r="1515" spans="1:5" x14ac:dyDescent="0.3">
      <c r="A1515" s="201" t="s">
        <v>99</v>
      </c>
      <c r="B1515" s="5">
        <v>500000</v>
      </c>
      <c r="C1515" s="5"/>
      <c r="D1515" s="5"/>
      <c r="E1515" s="14">
        <f t="shared" si="45"/>
        <v>500000</v>
      </c>
    </row>
    <row r="1516" spans="1:5" x14ac:dyDescent="0.3">
      <c r="A1516" s="201" t="s">
        <v>405</v>
      </c>
      <c r="B1516" s="5">
        <v>2000000</v>
      </c>
      <c r="C1516" s="5"/>
      <c r="D1516" s="5"/>
      <c r="E1516" s="14">
        <f t="shared" si="45"/>
        <v>2000000</v>
      </c>
    </row>
    <row r="1517" spans="1:5" x14ac:dyDescent="0.3">
      <c r="A1517" s="201" t="s">
        <v>100</v>
      </c>
      <c r="B1517" s="5">
        <v>2500000</v>
      </c>
      <c r="C1517" s="5"/>
      <c r="D1517" s="5"/>
      <c r="E1517" s="14">
        <f t="shared" si="45"/>
        <v>2500000</v>
      </c>
    </row>
    <row r="1518" spans="1:5" x14ac:dyDescent="0.3">
      <c r="A1518" s="201" t="s">
        <v>406</v>
      </c>
      <c r="B1518" s="5">
        <v>500000</v>
      </c>
      <c r="C1518" s="5"/>
      <c r="D1518" s="5"/>
      <c r="E1518" s="14">
        <f t="shared" si="45"/>
        <v>500000</v>
      </c>
    </row>
    <row r="1519" spans="1:5" x14ac:dyDescent="0.3">
      <c r="A1519" s="6" t="s">
        <v>6</v>
      </c>
      <c r="B1519" s="7">
        <f>SUM(B1514:B1518)</f>
        <v>9000000</v>
      </c>
      <c r="C1519" s="7"/>
      <c r="D1519" s="7"/>
      <c r="E1519" s="7">
        <f t="shared" si="45"/>
        <v>9000000</v>
      </c>
    </row>
    <row r="1520" spans="1:5" x14ac:dyDescent="0.3">
      <c r="A1520" s="172" t="s">
        <v>407</v>
      </c>
      <c r="B1520" s="5"/>
      <c r="C1520" s="5"/>
      <c r="D1520" s="5"/>
      <c r="E1520" s="24">
        <f t="shared" si="45"/>
        <v>0</v>
      </c>
    </row>
    <row r="1521" spans="1:5" x14ac:dyDescent="0.3">
      <c r="A1521" s="201" t="s">
        <v>408</v>
      </c>
      <c r="B1521" s="5">
        <v>700000</v>
      </c>
      <c r="C1521" s="5"/>
      <c r="D1521" s="5"/>
      <c r="E1521" s="14">
        <f t="shared" si="45"/>
        <v>700000</v>
      </c>
    </row>
    <row r="1522" spans="1:5" x14ac:dyDescent="0.3">
      <c r="A1522" s="6" t="s">
        <v>6</v>
      </c>
      <c r="B1522" s="7">
        <f>SUM(B1521)</f>
        <v>700000</v>
      </c>
      <c r="C1522" s="7"/>
      <c r="D1522" s="7"/>
      <c r="E1522" s="7">
        <f t="shared" ref="E1522:E1532" si="46">B1522+C1522-D1522</f>
        <v>700000</v>
      </c>
    </row>
    <row r="1523" spans="1:5" x14ac:dyDescent="0.3">
      <c r="A1523" s="172" t="s">
        <v>102</v>
      </c>
      <c r="B1523" s="5"/>
      <c r="C1523" s="5"/>
      <c r="D1523" s="5"/>
      <c r="E1523" s="14">
        <f t="shared" si="46"/>
        <v>0</v>
      </c>
    </row>
    <row r="1524" spans="1:5" x14ac:dyDescent="0.3">
      <c r="A1524" s="201" t="s">
        <v>103</v>
      </c>
      <c r="B1524" s="5">
        <v>1500000</v>
      </c>
      <c r="C1524" s="5"/>
      <c r="D1524" s="5"/>
      <c r="E1524" s="14">
        <f t="shared" si="46"/>
        <v>1500000</v>
      </c>
    </row>
    <row r="1525" spans="1:5" x14ac:dyDescent="0.3">
      <c r="A1525" s="201" t="s">
        <v>104</v>
      </c>
      <c r="B1525" s="5">
        <v>3000000</v>
      </c>
      <c r="C1525" s="5"/>
      <c r="D1525" s="5"/>
      <c r="E1525" s="14">
        <f t="shared" si="46"/>
        <v>3000000</v>
      </c>
    </row>
    <row r="1526" spans="1:5" x14ac:dyDescent="0.3">
      <c r="A1526" s="201" t="s">
        <v>175</v>
      </c>
      <c r="B1526" s="5">
        <v>1500000</v>
      </c>
      <c r="C1526" s="5"/>
      <c r="D1526" s="5"/>
      <c r="E1526" s="14">
        <f t="shared" si="46"/>
        <v>1500000</v>
      </c>
    </row>
    <row r="1527" spans="1:5" x14ac:dyDescent="0.3">
      <c r="A1527" s="6" t="s">
        <v>6</v>
      </c>
      <c r="B1527" s="7">
        <f>SUM(B1524:B1526)</f>
        <v>6000000</v>
      </c>
      <c r="C1527" s="7"/>
      <c r="D1527" s="7"/>
      <c r="E1527" s="7">
        <f t="shared" si="46"/>
        <v>6000000</v>
      </c>
    </row>
    <row r="1528" spans="1:5" x14ac:dyDescent="0.3">
      <c r="A1528" s="172" t="s">
        <v>409</v>
      </c>
      <c r="B1528" s="5"/>
      <c r="C1528" s="5"/>
      <c r="D1528" s="5"/>
      <c r="E1528" s="24">
        <f t="shared" si="46"/>
        <v>0</v>
      </c>
    </row>
    <row r="1529" spans="1:5" x14ac:dyDescent="0.3">
      <c r="A1529" s="201" t="s">
        <v>410</v>
      </c>
      <c r="B1529" s="5">
        <v>2000000</v>
      </c>
      <c r="C1529" s="5"/>
      <c r="D1529" s="5"/>
      <c r="E1529" s="14">
        <f t="shared" si="46"/>
        <v>2000000</v>
      </c>
    </row>
    <row r="1530" spans="1:5" x14ac:dyDescent="0.3">
      <c r="A1530" s="6" t="s">
        <v>6</v>
      </c>
      <c r="B1530" s="7">
        <f>SUM(B1529)</f>
        <v>2000000</v>
      </c>
      <c r="C1530" s="7"/>
      <c r="D1530" s="7"/>
      <c r="E1530" s="7">
        <f t="shared" si="46"/>
        <v>2000000</v>
      </c>
    </row>
    <row r="1531" spans="1:5" x14ac:dyDescent="0.3">
      <c r="A1531" s="201"/>
      <c r="B1531" s="5"/>
      <c r="C1531" s="5"/>
      <c r="D1531" s="5"/>
      <c r="E1531" s="40">
        <f t="shared" si="46"/>
        <v>0</v>
      </c>
    </row>
    <row r="1532" spans="1:5" x14ac:dyDescent="0.3">
      <c r="A1532" s="168" t="s">
        <v>203</v>
      </c>
      <c r="B1532" s="7">
        <f>B1457+B1462</f>
        <v>84000000</v>
      </c>
      <c r="C1532" s="7"/>
      <c r="D1532" s="7"/>
      <c r="E1532" s="7">
        <f t="shared" si="46"/>
        <v>84000000</v>
      </c>
    </row>
    <row r="1533" spans="1:5" x14ac:dyDescent="0.3">
      <c r="A1533" s="201"/>
      <c r="B1533" s="5"/>
      <c r="C1533" s="5"/>
      <c r="D1533" s="5"/>
      <c r="E1533" s="5"/>
    </row>
    <row r="1534" spans="1:5" x14ac:dyDescent="0.3">
      <c r="A1534" s="8" t="s">
        <v>140</v>
      </c>
      <c r="B1534" s="5"/>
      <c r="C1534" s="5"/>
      <c r="D1534" s="5"/>
      <c r="E1534" s="5"/>
    </row>
    <row r="1535" spans="1:5" x14ac:dyDescent="0.3">
      <c r="A1535" s="105" t="s">
        <v>627</v>
      </c>
      <c r="B1535" s="24"/>
      <c r="C1535" s="24"/>
      <c r="D1535" s="24"/>
      <c r="E1535" s="24"/>
    </row>
    <row r="1536" spans="1:5" x14ac:dyDescent="0.3">
      <c r="A1536" s="202" t="s">
        <v>628</v>
      </c>
      <c r="B1536" s="5"/>
      <c r="C1536" s="5"/>
      <c r="D1536" s="5"/>
      <c r="E1536" s="5"/>
    </row>
    <row r="1537" spans="1:5" x14ac:dyDescent="0.3">
      <c r="A1537" s="197" t="s">
        <v>629</v>
      </c>
      <c r="B1537" s="12">
        <v>2000000</v>
      </c>
      <c r="C1537" s="12"/>
      <c r="D1537" s="12"/>
      <c r="E1537" s="5">
        <f>B1537+C1537-D1537</f>
        <v>2000000</v>
      </c>
    </row>
    <row r="1538" spans="1:5" x14ac:dyDescent="0.3">
      <c r="A1538" s="197" t="s">
        <v>630</v>
      </c>
      <c r="B1538" s="12">
        <v>4190598</v>
      </c>
      <c r="C1538" s="12"/>
      <c r="D1538" s="12"/>
      <c r="E1538" s="5">
        <f t="shared" ref="E1538:E1549" si="47">B1538+C1538-D1538</f>
        <v>4190598</v>
      </c>
    </row>
    <row r="1539" spans="1:5" x14ac:dyDescent="0.3">
      <c r="A1539" s="197" t="s">
        <v>631</v>
      </c>
      <c r="B1539" s="12">
        <v>800000</v>
      </c>
      <c r="C1539" s="12"/>
      <c r="D1539" s="12">
        <v>800000</v>
      </c>
      <c r="E1539" s="5">
        <f t="shared" si="47"/>
        <v>0</v>
      </c>
    </row>
    <row r="1540" spans="1:5" x14ac:dyDescent="0.3">
      <c r="A1540" s="6" t="s">
        <v>6</v>
      </c>
      <c r="B1540" s="7">
        <f>SUM(B1537:B1539)</f>
        <v>6990598</v>
      </c>
      <c r="C1540" s="7">
        <f>SUM(C1537:C1539)</f>
        <v>0</v>
      </c>
      <c r="D1540" s="7">
        <f>SUM(D1537:D1539)</f>
        <v>800000</v>
      </c>
      <c r="E1540" s="7">
        <f>SUM(E1537:E1539)</f>
        <v>6190598</v>
      </c>
    </row>
    <row r="1541" spans="1:5" x14ac:dyDescent="0.3">
      <c r="A1541" s="203" t="s">
        <v>632</v>
      </c>
      <c r="B1541" s="23"/>
      <c r="C1541" s="23"/>
      <c r="D1541" s="23"/>
      <c r="E1541" s="24">
        <f t="shared" si="47"/>
        <v>0</v>
      </c>
    </row>
    <row r="1542" spans="1:5" ht="37.5" x14ac:dyDescent="0.3">
      <c r="A1542" s="20" t="s">
        <v>633</v>
      </c>
      <c r="B1542" s="14">
        <v>4800000</v>
      </c>
      <c r="C1542" s="23"/>
      <c r="D1542" s="14"/>
      <c r="E1542" s="14">
        <f t="shared" si="47"/>
        <v>4800000</v>
      </c>
    </row>
    <row r="1543" spans="1:5" x14ac:dyDescent="0.3">
      <c r="A1543" s="204" t="s">
        <v>634</v>
      </c>
      <c r="B1543" s="14">
        <v>800000</v>
      </c>
      <c r="C1543" s="23"/>
      <c r="D1543" s="14">
        <v>800000</v>
      </c>
      <c r="E1543" s="14"/>
    </row>
    <row r="1544" spans="1:5" x14ac:dyDescent="0.3">
      <c r="A1544" s="204" t="s">
        <v>635</v>
      </c>
      <c r="B1544" s="14">
        <v>400000</v>
      </c>
      <c r="C1544" s="23"/>
      <c r="D1544" s="14">
        <v>400000</v>
      </c>
      <c r="E1544" s="14">
        <f t="shared" si="47"/>
        <v>0</v>
      </c>
    </row>
    <row r="1545" spans="1:5" x14ac:dyDescent="0.3">
      <c r="A1545" s="204" t="s">
        <v>636</v>
      </c>
      <c r="B1545" s="14">
        <v>800000</v>
      </c>
      <c r="C1545" s="23"/>
      <c r="D1545" s="14">
        <v>800000</v>
      </c>
      <c r="E1545" s="14">
        <f t="shared" si="47"/>
        <v>0</v>
      </c>
    </row>
    <row r="1546" spans="1:5" x14ac:dyDescent="0.3">
      <c r="A1546" s="204" t="s">
        <v>637</v>
      </c>
      <c r="B1546" s="14">
        <v>2800000</v>
      </c>
      <c r="C1546" s="23"/>
      <c r="D1546" s="14">
        <v>2800000</v>
      </c>
      <c r="E1546" s="14">
        <f t="shared" si="47"/>
        <v>0</v>
      </c>
    </row>
    <row r="1547" spans="1:5" ht="37.5" x14ac:dyDescent="0.3">
      <c r="A1547" s="204" t="s">
        <v>638</v>
      </c>
      <c r="B1547" s="14">
        <v>1040000</v>
      </c>
      <c r="C1547" s="23"/>
      <c r="D1547" s="14">
        <v>1040000</v>
      </c>
      <c r="E1547" s="14">
        <f t="shared" si="47"/>
        <v>0</v>
      </c>
    </row>
    <row r="1548" spans="1:5" x14ac:dyDescent="0.3">
      <c r="A1548" s="204" t="s">
        <v>639</v>
      </c>
      <c r="B1548" s="14"/>
      <c r="C1548" s="14">
        <v>12000000</v>
      </c>
      <c r="D1548" s="14"/>
      <c r="E1548" s="14">
        <f t="shared" si="47"/>
        <v>12000000</v>
      </c>
    </row>
    <row r="1549" spans="1:5" x14ac:dyDescent="0.3">
      <c r="A1549" s="204" t="s">
        <v>640</v>
      </c>
      <c r="B1549" s="14"/>
      <c r="C1549" s="14">
        <v>3000000</v>
      </c>
      <c r="D1549" s="14"/>
      <c r="E1549" s="14">
        <f t="shared" si="47"/>
        <v>3000000</v>
      </c>
    </row>
    <row r="1550" spans="1:5" x14ac:dyDescent="0.3">
      <c r="A1550" s="6" t="s">
        <v>6</v>
      </c>
      <c r="B1550" s="7">
        <f>SUM(B1542:B1549)</f>
        <v>10640000</v>
      </c>
      <c r="C1550" s="7">
        <f>SUM(C1542:C1549)</f>
        <v>15000000</v>
      </c>
      <c r="D1550" s="7">
        <f>SUM(D1542:D1549)</f>
        <v>5840000</v>
      </c>
      <c r="E1550" s="7">
        <f>SUM(E1542:E1549)</f>
        <v>19800000</v>
      </c>
    </row>
    <row r="1551" spans="1:5" x14ac:dyDescent="0.3">
      <c r="A1551" s="101"/>
      <c r="B1551" s="24"/>
      <c r="C1551" s="14"/>
      <c r="D1551" s="14"/>
      <c r="E1551" s="5"/>
    </row>
    <row r="1552" spans="1:5" x14ac:dyDescent="0.3">
      <c r="A1552" s="6" t="s">
        <v>143</v>
      </c>
      <c r="B1552" s="7">
        <f>B1540+B1550</f>
        <v>17630598</v>
      </c>
      <c r="C1552" s="7">
        <f>C1540+C1550</f>
        <v>15000000</v>
      </c>
      <c r="D1552" s="7">
        <f>D1540+D1550</f>
        <v>6640000</v>
      </c>
      <c r="E1552" s="7">
        <f>E1540+E1550</f>
        <v>25990598</v>
      </c>
    </row>
    <row r="1553" spans="1:5" x14ac:dyDescent="0.3">
      <c r="A1553" s="22"/>
      <c r="B1553" s="24"/>
      <c r="C1553" s="24"/>
      <c r="D1553" s="24"/>
      <c r="E1553" s="24"/>
    </row>
    <row r="1554" spans="1:5" x14ac:dyDescent="0.3">
      <c r="A1554" s="6" t="s">
        <v>251</v>
      </c>
      <c r="B1554" s="7">
        <f>B1532+B1552</f>
        <v>101630598</v>
      </c>
      <c r="C1554" s="7">
        <f>C1532+C1552</f>
        <v>15000000</v>
      </c>
      <c r="D1554" s="7">
        <f>D1532+D1552</f>
        <v>6640000</v>
      </c>
      <c r="E1554" s="7">
        <f>E1532+E1552</f>
        <v>109990598</v>
      </c>
    </row>
    <row r="1555" spans="1:5" x14ac:dyDescent="0.3">
      <c r="A1555" s="31"/>
      <c r="B1555" s="52"/>
      <c r="C1555" s="52"/>
      <c r="D1555" s="52"/>
      <c r="E1555" s="52"/>
    </row>
    <row r="1556" spans="1:5" x14ac:dyDescent="0.25">
      <c r="A1556" s="54" t="s">
        <v>641</v>
      </c>
      <c r="B1556" s="54"/>
      <c r="C1556" s="54"/>
      <c r="D1556" s="54"/>
      <c r="E1556" s="54"/>
    </row>
    <row r="1557" spans="1:5" x14ac:dyDescent="0.3">
      <c r="A1557" s="168" t="s">
        <v>53</v>
      </c>
      <c r="B1557" s="7">
        <v>1000000</v>
      </c>
      <c r="C1557" s="7"/>
      <c r="D1557" s="7"/>
      <c r="E1557" s="7">
        <v>1000000</v>
      </c>
    </row>
    <row r="1558" spans="1:5" x14ac:dyDescent="0.3">
      <c r="A1558" s="201" t="s">
        <v>621</v>
      </c>
      <c r="B1558" s="5">
        <v>1000000</v>
      </c>
      <c r="C1558" s="5"/>
      <c r="D1558" s="5"/>
      <c r="E1558" s="5">
        <v>1000000</v>
      </c>
    </row>
    <row r="1559" spans="1:5" x14ac:dyDescent="0.3">
      <c r="A1559" s="168" t="s">
        <v>6</v>
      </c>
      <c r="B1559" s="7">
        <v>1000000</v>
      </c>
      <c r="C1559" s="7"/>
      <c r="D1559" s="7"/>
      <c r="E1559" s="7">
        <v>1000000</v>
      </c>
    </row>
    <row r="1560" spans="1:5" x14ac:dyDescent="0.3">
      <c r="A1560" s="180"/>
      <c r="B1560" s="40"/>
      <c r="C1560" s="40"/>
      <c r="D1560" s="40"/>
      <c r="E1560" s="40"/>
    </row>
    <row r="1561" spans="1:5" x14ac:dyDescent="0.3">
      <c r="A1561" s="205" t="s">
        <v>57</v>
      </c>
      <c r="B1561" s="7">
        <f>B1565+B1569+B1574+B1577+B1581+B1597+B1601+B1605+B1609+B1616+B1619+B1624+B1627</f>
        <v>34000000</v>
      </c>
      <c r="C1561" s="7">
        <f>C1565+C1569+C1574+C1577+C1581+C1597+C1601+C1605+C1609+C1616+C1619+C1624+C1627</f>
        <v>0</v>
      </c>
      <c r="D1561" s="7">
        <f>D1565+D1569+D1574+D1577+D1581+D1597+D1601+D1605+D1609+D1616+D1619+D1624+D1627</f>
        <v>0</v>
      </c>
      <c r="E1561" s="7">
        <f>E1565+E1569+E1574+E1577+E1581+E1597+E1601+E1605+E1609+E1616+E1619+E1624+E1627</f>
        <v>34000000</v>
      </c>
    </row>
    <row r="1562" spans="1:5" x14ac:dyDescent="0.3">
      <c r="A1562" s="174" t="s">
        <v>58</v>
      </c>
      <c r="B1562" s="40"/>
      <c r="C1562" s="40"/>
      <c r="D1562" s="40"/>
      <c r="E1562" s="40"/>
    </row>
    <row r="1563" spans="1:5" x14ac:dyDescent="0.3">
      <c r="A1563" s="206" t="s">
        <v>59</v>
      </c>
      <c r="B1563" s="40"/>
      <c r="C1563" s="40"/>
      <c r="D1563" s="40"/>
      <c r="E1563" s="24">
        <f>B1563+C1563-D1563</f>
        <v>0</v>
      </c>
    </row>
    <row r="1564" spans="1:5" x14ac:dyDescent="0.3">
      <c r="A1564" s="87" t="s">
        <v>60</v>
      </c>
      <c r="B1564" s="14">
        <f>'[5]CURATIVE HEALTH'!$D$14</f>
        <v>1200000</v>
      </c>
      <c r="C1564" s="23"/>
      <c r="D1564" s="23"/>
      <c r="E1564" s="14">
        <f>B1564+C1564-D1564</f>
        <v>1200000</v>
      </c>
    </row>
    <row r="1565" spans="1:5" x14ac:dyDescent="0.3">
      <c r="A1565" s="176" t="s">
        <v>6</v>
      </c>
      <c r="B1565" s="7">
        <f>B1564</f>
        <v>1200000</v>
      </c>
      <c r="C1565" s="7"/>
      <c r="D1565" s="7"/>
      <c r="E1565" s="7">
        <f>B1565+C1565-D1565</f>
        <v>1200000</v>
      </c>
    </row>
    <row r="1566" spans="1:5" x14ac:dyDescent="0.3">
      <c r="A1566" s="172" t="s">
        <v>62</v>
      </c>
      <c r="B1566" s="5"/>
      <c r="C1566" s="5"/>
      <c r="D1566" s="5"/>
      <c r="E1566" s="24">
        <f t="shared" ref="E1566:E1627" si="48">B1566+C1566-D1566</f>
        <v>0</v>
      </c>
    </row>
    <row r="1567" spans="1:5" x14ac:dyDescent="0.3">
      <c r="A1567" s="201" t="s">
        <v>63</v>
      </c>
      <c r="B1567" s="21">
        <v>500000</v>
      </c>
      <c r="C1567" s="5"/>
      <c r="D1567" s="5"/>
      <c r="E1567" s="14">
        <f t="shared" si="48"/>
        <v>500000</v>
      </c>
    </row>
    <row r="1568" spans="1:5" x14ac:dyDescent="0.3">
      <c r="A1568" s="201" t="s">
        <v>64</v>
      </c>
      <c r="B1568" s="21">
        <v>150000</v>
      </c>
      <c r="C1568" s="5"/>
      <c r="D1568" s="5"/>
      <c r="E1568" s="14">
        <f t="shared" si="48"/>
        <v>150000</v>
      </c>
    </row>
    <row r="1569" spans="1:5" x14ac:dyDescent="0.3">
      <c r="A1569" s="176" t="s">
        <v>6</v>
      </c>
      <c r="B1569" s="7">
        <f>SUM(B1567:B1568)</f>
        <v>650000</v>
      </c>
      <c r="C1569" s="7"/>
      <c r="D1569" s="7"/>
      <c r="E1569" s="7">
        <f t="shared" si="48"/>
        <v>650000</v>
      </c>
    </row>
    <row r="1570" spans="1:5" x14ac:dyDescent="0.3">
      <c r="A1570" s="172" t="s">
        <v>65</v>
      </c>
      <c r="B1570" s="5"/>
      <c r="C1570" s="5"/>
      <c r="D1570" s="5"/>
      <c r="E1570" s="23">
        <f t="shared" si="48"/>
        <v>0</v>
      </c>
    </row>
    <row r="1571" spans="1:5" x14ac:dyDescent="0.3">
      <c r="A1571" s="201" t="s">
        <v>66</v>
      </c>
      <c r="B1571" s="5">
        <v>300000</v>
      </c>
      <c r="C1571" s="5"/>
      <c r="D1571" s="5"/>
      <c r="E1571" s="14">
        <f>B1571+C1571-D1571</f>
        <v>300000</v>
      </c>
    </row>
    <row r="1572" spans="1:5" x14ac:dyDescent="0.3">
      <c r="A1572" s="171" t="s">
        <v>67</v>
      </c>
      <c r="B1572" s="103">
        <v>1000000</v>
      </c>
      <c r="C1572" s="5"/>
      <c r="D1572" s="5"/>
      <c r="E1572" s="14">
        <f t="shared" si="48"/>
        <v>1000000</v>
      </c>
    </row>
    <row r="1573" spans="1:5" x14ac:dyDescent="0.3">
      <c r="A1573" s="171" t="s">
        <v>68</v>
      </c>
      <c r="B1573" s="103">
        <v>1000000</v>
      </c>
      <c r="C1573" s="5"/>
      <c r="D1573" s="5"/>
      <c r="E1573" s="14">
        <f t="shared" si="48"/>
        <v>1000000</v>
      </c>
    </row>
    <row r="1574" spans="1:5" x14ac:dyDescent="0.3">
      <c r="A1574" s="176" t="s">
        <v>6</v>
      </c>
      <c r="B1574" s="7">
        <f>SUM(B1571:B1573)</f>
        <v>2300000</v>
      </c>
      <c r="C1574" s="7"/>
      <c r="D1574" s="7"/>
      <c r="E1574" s="7">
        <f t="shared" si="48"/>
        <v>2300000</v>
      </c>
    </row>
    <row r="1575" spans="1:5" x14ac:dyDescent="0.3">
      <c r="A1575" s="172" t="s">
        <v>72</v>
      </c>
      <c r="B1575" s="5"/>
      <c r="C1575" s="5"/>
      <c r="D1575" s="5"/>
      <c r="E1575" s="40">
        <f t="shared" si="48"/>
        <v>0</v>
      </c>
    </row>
    <row r="1576" spans="1:5" x14ac:dyDescent="0.3">
      <c r="A1576" s="201" t="s">
        <v>73</v>
      </c>
      <c r="B1576" s="5">
        <f>'[5]CURATIVE HEALTH'!$D$28</f>
        <v>2000000</v>
      </c>
      <c r="C1576" s="5"/>
      <c r="D1576" s="5"/>
      <c r="E1576" s="14">
        <f t="shared" si="48"/>
        <v>2000000</v>
      </c>
    </row>
    <row r="1577" spans="1:5" x14ac:dyDescent="0.3">
      <c r="A1577" s="176" t="s">
        <v>6</v>
      </c>
      <c r="B1577" s="7">
        <f>B1576</f>
        <v>2000000</v>
      </c>
      <c r="C1577" s="7"/>
      <c r="D1577" s="7"/>
      <c r="E1577" s="7">
        <f t="shared" si="48"/>
        <v>2000000</v>
      </c>
    </row>
    <row r="1578" spans="1:5" x14ac:dyDescent="0.3">
      <c r="A1578" s="172" t="s">
        <v>80</v>
      </c>
      <c r="B1578" s="5"/>
      <c r="C1578" s="5"/>
      <c r="D1578" s="5"/>
      <c r="E1578" s="40">
        <f t="shared" si="48"/>
        <v>0</v>
      </c>
    </row>
    <row r="1579" spans="1:5" x14ac:dyDescent="0.3">
      <c r="A1579" s="201" t="s">
        <v>81</v>
      </c>
      <c r="B1579" s="5">
        <v>300000</v>
      </c>
      <c r="C1579" s="5"/>
      <c r="D1579" s="5"/>
      <c r="E1579" s="14">
        <f t="shared" si="48"/>
        <v>300000</v>
      </c>
    </row>
    <row r="1580" spans="1:5" x14ac:dyDescent="0.3">
      <c r="A1580" s="201" t="s">
        <v>184</v>
      </c>
      <c r="B1580" s="5">
        <v>600000</v>
      </c>
      <c r="C1580" s="5"/>
      <c r="D1580" s="5"/>
      <c r="E1580" s="14">
        <f t="shared" si="48"/>
        <v>600000</v>
      </c>
    </row>
    <row r="1581" spans="1:5" x14ac:dyDescent="0.3">
      <c r="A1581" s="176" t="s">
        <v>6</v>
      </c>
      <c r="B1581" s="7">
        <f>B1579+B1580</f>
        <v>900000</v>
      </c>
      <c r="C1581" s="7"/>
      <c r="D1581" s="7"/>
      <c r="E1581" s="7">
        <f t="shared" si="48"/>
        <v>900000</v>
      </c>
    </row>
    <row r="1582" spans="1:5" x14ac:dyDescent="0.3">
      <c r="A1582" s="172" t="s">
        <v>85</v>
      </c>
      <c r="B1582" s="5"/>
      <c r="C1582" s="5"/>
      <c r="D1582" s="5"/>
      <c r="E1582" s="24">
        <f t="shared" si="48"/>
        <v>0</v>
      </c>
    </row>
    <row r="1583" spans="1:5" x14ac:dyDescent="0.3">
      <c r="A1583" s="201" t="s">
        <v>392</v>
      </c>
      <c r="B1583" s="5">
        <v>1000000</v>
      </c>
      <c r="C1583" s="5"/>
      <c r="D1583" s="5"/>
      <c r="E1583" s="14">
        <f t="shared" si="48"/>
        <v>1000000</v>
      </c>
    </row>
    <row r="1584" spans="1:5" x14ac:dyDescent="0.3">
      <c r="A1584" s="201" t="s">
        <v>393</v>
      </c>
      <c r="B1584" s="5">
        <v>1000000</v>
      </c>
      <c r="C1584" s="5"/>
      <c r="D1584" s="5"/>
      <c r="E1584" s="14">
        <f t="shared" si="48"/>
        <v>1000000</v>
      </c>
    </row>
    <row r="1585" spans="1:5" x14ac:dyDescent="0.3">
      <c r="A1585" s="201" t="s">
        <v>622</v>
      </c>
      <c r="B1585" s="5">
        <v>300000</v>
      </c>
      <c r="C1585" s="5"/>
      <c r="D1585" s="5"/>
      <c r="E1585" s="14">
        <f t="shared" si="48"/>
        <v>300000</v>
      </c>
    </row>
    <row r="1586" spans="1:5" x14ac:dyDescent="0.3">
      <c r="A1586" s="201" t="s">
        <v>623</v>
      </c>
      <c r="B1586" s="5">
        <v>500000</v>
      </c>
      <c r="C1586" s="5"/>
      <c r="D1586" s="5"/>
      <c r="E1586" s="14">
        <f t="shared" si="48"/>
        <v>500000</v>
      </c>
    </row>
    <row r="1587" spans="1:5" x14ac:dyDescent="0.3">
      <c r="A1587" s="201" t="s">
        <v>394</v>
      </c>
      <c r="B1587" s="5">
        <v>1300000</v>
      </c>
      <c r="C1587" s="5"/>
      <c r="D1587" s="5"/>
      <c r="E1587" s="14">
        <f t="shared" si="48"/>
        <v>1300000</v>
      </c>
    </row>
    <row r="1588" spans="1:5" x14ac:dyDescent="0.3">
      <c r="A1588" s="201" t="s">
        <v>624</v>
      </c>
      <c r="B1588" s="5">
        <v>6000000</v>
      </c>
      <c r="C1588" s="5"/>
      <c r="D1588" s="5"/>
      <c r="E1588" s="14">
        <f t="shared" si="48"/>
        <v>6000000</v>
      </c>
    </row>
    <row r="1589" spans="1:5" x14ac:dyDescent="0.3">
      <c r="A1589" s="201" t="s">
        <v>395</v>
      </c>
      <c r="B1589" s="5">
        <v>600000</v>
      </c>
      <c r="C1589" s="5"/>
      <c r="D1589" s="5"/>
      <c r="E1589" s="14">
        <f t="shared" si="48"/>
        <v>600000</v>
      </c>
    </row>
    <row r="1590" spans="1:5" x14ac:dyDescent="0.3">
      <c r="A1590" s="201" t="s">
        <v>396</v>
      </c>
      <c r="B1590" s="5">
        <v>250000</v>
      </c>
      <c r="C1590" s="5"/>
      <c r="D1590" s="5"/>
      <c r="E1590" s="14">
        <f t="shared" si="48"/>
        <v>250000</v>
      </c>
    </row>
    <row r="1591" spans="1:5" x14ac:dyDescent="0.3">
      <c r="A1591" s="201" t="s">
        <v>397</v>
      </c>
      <c r="B1591" s="5">
        <v>500000</v>
      </c>
      <c r="C1591" s="5"/>
      <c r="D1591" s="5"/>
      <c r="E1591" s="14">
        <f t="shared" si="48"/>
        <v>500000</v>
      </c>
    </row>
    <row r="1592" spans="1:5" x14ac:dyDescent="0.3">
      <c r="A1592" s="201" t="s">
        <v>400</v>
      </c>
      <c r="B1592" s="5">
        <v>750000</v>
      </c>
      <c r="C1592" s="5"/>
      <c r="D1592" s="5"/>
      <c r="E1592" s="14">
        <f t="shared" si="48"/>
        <v>750000</v>
      </c>
    </row>
    <row r="1593" spans="1:5" x14ac:dyDescent="0.3">
      <c r="A1593" s="201" t="s">
        <v>401</v>
      </c>
      <c r="B1593" s="5">
        <v>50000</v>
      </c>
      <c r="C1593" s="5"/>
      <c r="D1593" s="5"/>
      <c r="E1593" s="14">
        <f t="shared" si="48"/>
        <v>50000</v>
      </c>
    </row>
    <row r="1594" spans="1:5" x14ac:dyDescent="0.3">
      <c r="A1594" s="201" t="s">
        <v>86</v>
      </c>
      <c r="B1594" s="5">
        <v>1000000</v>
      </c>
      <c r="C1594" s="5"/>
      <c r="D1594" s="5"/>
      <c r="E1594" s="14">
        <f t="shared" si="48"/>
        <v>1000000</v>
      </c>
    </row>
    <row r="1595" spans="1:5" x14ac:dyDescent="0.3">
      <c r="A1595" s="201" t="s">
        <v>87</v>
      </c>
      <c r="B1595" s="5">
        <v>500000</v>
      </c>
      <c r="C1595" s="5"/>
      <c r="D1595" s="5"/>
      <c r="E1595" s="14">
        <f t="shared" si="48"/>
        <v>500000</v>
      </c>
    </row>
    <row r="1596" spans="1:5" x14ac:dyDescent="0.3">
      <c r="A1596" s="201" t="s">
        <v>88</v>
      </c>
      <c r="B1596" s="5">
        <v>300000</v>
      </c>
      <c r="C1596" s="5"/>
      <c r="D1596" s="5"/>
      <c r="E1596" s="14">
        <f t="shared" si="48"/>
        <v>300000</v>
      </c>
    </row>
    <row r="1597" spans="1:5" x14ac:dyDescent="0.3">
      <c r="A1597" s="176" t="s">
        <v>6</v>
      </c>
      <c r="B1597" s="7">
        <f>SUM(B1583:B1596)</f>
        <v>14050000</v>
      </c>
      <c r="C1597" s="7"/>
      <c r="D1597" s="7"/>
      <c r="E1597" s="7">
        <f t="shared" si="48"/>
        <v>14050000</v>
      </c>
    </row>
    <row r="1598" spans="1:5" x14ac:dyDescent="0.3">
      <c r="A1598" s="172" t="s">
        <v>89</v>
      </c>
      <c r="B1598" s="5"/>
      <c r="C1598" s="5"/>
      <c r="D1598" s="5"/>
      <c r="E1598" s="40">
        <f t="shared" si="48"/>
        <v>0</v>
      </c>
    </row>
    <row r="1599" spans="1:5" x14ac:dyDescent="0.3">
      <c r="A1599" s="201" t="s">
        <v>185</v>
      </c>
      <c r="B1599" s="5">
        <f>'[5]CURATIVE HEALTH'!$D$59</f>
        <v>4000000</v>
      </c>
      <c r="C1599" s="5"/>
      <c r="D1599" s="5"/>
      <c r="E1599" s="14">
        <f t="shared" si="48"/>
        <v>4000000</v>
      </c>
    </row>
    <row r="1600" spans="1:5" x14ac:dyDescent="0.3">
      <c r="A1600" s="201" t="s">
        <v>403</v>
      </c>
      <c r="B1600" s="5">
        <f>'[5]CURATIVE HEALTH'!$D$60</f>
        <v>1200000</v>
      </c>
      <c r="C1600" s="5"/>
      <c r="D1600" s="5"/>
      <c r="E1600" s="14">
        <f t="shared" si="48"/>
        <v>1200000</v>
      </c>
    </row>
    <row r="1601" spans="1:5" x14ac:dyDescent="0.3">
      <c r="A1601" s="176" t="s">
        <v>6</v>
      </c>
      <c r="B1601" s="7">
        <f>SUM(B1599:B1600)</f>
        <v>5200000</v>
      </c>
      <c r="C1601" s="7"/>
      <c r="D1601" s="7"/>
      <c r="E1601" s="7">
        <f t="shared" si="48"/>
        <v>5200000</v>
      </c>
    </row>
    <row r="1602" spans="1:5" x14ac:dyDescent="0.3">
      <c r="A1602" s="172" t="s">
        <v>91</v>
      </c>
      <c r="B1602" s="5"/>
      <c r="C1602" s="5"/>
      <c r="D1602" s="5"/>
      <c r="E1602" s="40">
        <f t="shared" si="48"/>
        <v>0</v>
      </c>
    </row>
    <row r="1603" spans="1:5" x14ac:dyDescent="0.3">
      <c r="A1603" s="172" t="s">
        <v>92</v>
      </c>
      <c r="B1603" s="5">
        <v>20000</v>
      </c>
      <c r="C1603" s="5"/>
      <c r="D1603" s="5"/>
      <c r="E1603" s="14">
        <f t="shared" si="48"/>
        <v>20000</v>
      </c>
    </row>
    <row r="1604" spans="1:5" x14ac:dyDescent="0.3">
      <c r="A1604" s="201" t="s">
        <v>642</v>
      </c>
      <c r="B1604" s="5">
        <v>20000</v>
      </c>
      <c r="C1604" s="5"/>
      <c r="D1604" s="5"/>
      <c r="E1604" s="14">
        <f t="shared" si="48"/>
        <v>20000</v>
      </c>
    </row>
    <row r="1605" spans="1:5" x14ac:dyDescent="0.3">
      <c r="A1605" s="176" t="s">
        <v>6</v>
      </c>
      <c r="B1605" s="7">
        <f>SUM(B1603:B1604)</f>
        <v>40000</v>
      </c>
      <c r="C1605" s="7"/>
      <c r="D1605" s="7"/>
      <c r="E1605" s="7">
        <f t="shared" si="48"/>
        <v>40000</v>
      </c>
    </row>
    <row r="1606" spans="1:5" x14ac:dyDescent="0.3">
      <c r="A1606" s="172" t="s">
        <v>186</v>
      </c>
      <c r="B1606" s="5"/>
      <c r="C1606" s="5"/>
      <c r="D1606" s="5"/>
      <c r="E1606" s="40">
        <f t="shared" si="48"/>
        <v>0</v>
      </c>
    </row>
    <row r="1607" spans="1:5" x14ac:dyDescent="0.3">
      <c r="A1607" s="201" t="s">
        <v>97</v>
      </c>
      <c r="B1607" s="5">
        <f>'[5]CURATIVE HEALTH'!$D$69</f>
        <v>700000</v>
      </c>
      <c r="C1607" s="5"/>
      <c r="D1607" s="5"/>
      <c r="E1607" s="14">
        <f t="shared" si="48"/>
        <v>700000</v>
      </c>
    </row>
    <row r="1608" spans="1:5" x14ac:dyDescent="0.3">
      <c r="A1608" s="201" t="s">
        <v>404</v>
      </c>
      <c r="B1608" s="5">
        <f>'[5]CURATIVE HEALTH'!$D$70</f>
        <v>300000</v>
      </c>
      <c r="C1608" s="5"/>
      <c r="D1608" s="5"/>
      <c r="E1608" s="14">
        <f t="shared" si="48"/>
        <v>300000</v>
      </c>
    </row>
    <row r="1609" spans="1:5" x14ac:dyDescent="0.3">
      <c r="A1609" s="176" t="s">
        <v>6</v>
      </c>
      <c r="B1609" s="7">
        <f>SUM(B1607:B1608)</f>
        <v>1000000</v>
      </c>
      <c r="C1609" s="7"/>
      <c r="D1609" s="7"/>
      <c r="E1609" s="7">
        <f t="shared" si="48"/>
        <v>1000000</v>
      </c>
    </row>
    <row r="1610" spans="1:5" x14ac:dyDescent="0.3">
      <c r="A1610" s="172" t="s">
        <v>98</v>
      </c>
      <c r="B1610" s="5"/>
      <c r="C1610" s="5"/>
      <c r="D1610" s="5"/>
      <c r="E1610" s="40">
        <f t="shared" si="48"/>
        <v>0</v>
      </c>
    </row>
    <row r="1611" spans="1:5" x14ac:dyDescent="0.3">
      <c r="A1611" s="201" t="s">
        <v>626</v>
      </c>
      <c r="B1611" s="5">
        <f>'[5]CURATIVE HEALTH'!$D$73</f>
        <v>1000000</v>
      </c>
      <c r="C1611" s="5"/>
      <c r="D1611" s="5"/>
      <c r="E1611" s="14">
        <f t="shared" si="48"/>
        <v>1000000</v>
      </c>
    </row>
    <row r="1612" spans="1:5" x14ac:dyDescent="0.3">
      <c r="A1612" s="201" t="s">
        <v>99</v>
      </c>
      <c r="B1612" s="5">
        <f>'[5]CURATIVE HEALTH'!$D$74</f>
        <v>200000</v>
      </c>
      <c r="C1612" s="5"/>
      <c r="D1612" s="5"/>
      <c r="E1612" s="14">
        <f t="shared" si="48"/>
        <v>200000</v>
      </c>
    </row>
    <row r="1613" spans="1:5" x14ac:dyDescent="0.3">
      <c r="A1613" s="201" t="s">
        <v>405</v>
      </c>
      <c r="B1613" s="5">
        <f>'[5]CURATIVE HEALTH'!$D$75</f>
        <v>1000000</v>
      </c>
      <c r="C1613" s="5"/>
      <c r="D1613" s="5"/>
      <c r="E1613" s="14">
        <f t="shared" si="48"/>
        <v>1000000</v>
      </c>
    </row>
    <row r="1614" spans="1:5" x14ac:dyDescent="0.3">
      <c r="A1614" s="201" t="s">
        <v>100</v>
      </c>
      <c r="B1614" s="5">
        <v>1000000</v>
      </c>
      <c r="C1614" s="5"/>
      <c r="D1614" s="5"/>
      <c r="E1614" s="14">
        <f t="shared" si="48"/>
        <v>1000000</v>
      </c>
    </row>
    <row r="1615" spans="1:5" x14ac:dyDescent="0.3">
      <c r="A1615" s="201" t="s">
        <v>406</v>
      </c>
      <c r="B1615" s="5">
        <v>260000</v>
      </c>
      <c r="C1615" s="5"/>
      <c r="D1615" s="5"/>
      <c r="E1615" s="14">
        <f t="shared" si="48"/>
        <v>260000</v>
      </c>
    </row>
    <row r="1616" spans="1:5" x14ac:dyDescent="0.3">
      <c r="A1616" s="176" t="s">
        <v>6</v>
      </c>
      <c r="B1616" s="7">
        <f>SUM(B1611:B1615)</f>
        <v>3460000</v>
      </c>
      <c r="C1616" s="7"/>
      <c r="D1616" s="7"/>
      <c r="E1616" s="7">
        <f t="shared" si="48"/>
        <v>3460000</v>
      </c>
    </row>
    <row r="1617" spans="1:5" x14ac:dyDescent="0.3">
      <c r="A1617" s="172" t="s">
        <v>407</v>
      </c>
      <c r="B1617" s="5"/>
      <c r="C1617" s="5"/>
      <c r="D1617" s="5"/>
      <c r="E1617" s="40">
        <f t="shared" si="48"/>
        <v>0</v>
      </c>
    </row>
    <row r="1618" spans="1:5" x14ac:dyDescent="0.3">
      <c r="A1618" s="201" t="s">
        <v>408</v>
      </c>
      <c r="B1618" s="5">
        <v>500000</v>
      </c>
      <c r="C1618" s="5"/>
      <c r="D1618" s="5"/>
      <c r="E1618" s="14">
        <f t="shared" si="48"/>
        <v>500000</v>
      </c>
    </row>
    <row r="1619" spans="1:5" x14ac:dyDescent="0.3">
      <c r="A1619" s="176" t="s">
        <v>6</v>
      </c>
      <c r="B1619" s="7">
        <f>B1618</f>
        <v>500000</v>
      </c>
      <c r="C1619" s="7"/>
      <c r="D1619" s="7"/>
      <c r="E1619" s="7">
        <f t="shared" si="48"/>
        <v>500000</v>
      </c>
    </row>
    <row r="1620" spans="1:5" x14ac:dyDescent="0.3">
      <c r="A1620" s="172" t="s">
        <v>102</v>
      </c>
      <c r="B1620" s="5"/>
      <c r="C1620" s="5"/>
      <c r="D1620" s="5"/>
      <c r="E1620" s="40">
        <f t="shared" si="48"/>
        <v>0</v>
      </c>
    </row>
    <row r="1621" spans="1:5" x14ac:dyDescent="0.3">
      <c r="A1621" s="201" t="s">
        <v>103</v>
      </c>
      <c r="B1621" s="5">
        <v>400000</v>
      </c>
      <c r="C1621" s="5"/>
      <c r="D1621" s="5"/>
      <c r="E1621" s="14">
        <f t="shared" si="48"/>
        <v>400000</v>
      </c>
    </row>
    <row r="1622" spans="1:5" x14ac:dyDescent="0.3">
      <c r="A1622" s="201" t="s">
        <v>104</v>
      </c>
      <c r="B1622" s="5">
        <v>500000</v>
      </c>
      <c r="C1622" s="5"/>
      <c r="D1622" s="5"/>
      <c r="E1622" s="14">
        <f t="shared" si="48"/>
        <v>500000</v>
      </c>
    </row>
    <row r="1623" spans="1:5" x14ac:dyDescent="0.3">
      <c r="A1623" s="201" t="s">
        <v>175</v>
      </c>
      <c r="B1623" s="5">
        <v>300000</v>
      </c>
      <c r="C1623" s="5"/>
      <c r="D1623" s="5"/>
      <c r="E1623" s="14">
        <f t="shared" si="48"/>
        <v>300000</v>
      </c>
    </row>
    <row r="1624" spans="1:5" x14ac:dyDescent="0.3">
      <c r="A1624" s="176" t="s">
        <v>6</v>
      </c>
      <c r="B1624" s="7">
        <f>SUM(B1621:B1623)</f>
        <v>1200000</v>
      </c>
      <c r="C1624" s="7"/>
      <c r="D1624" s="7"/>
      <c r="E1624" s="7">
        <f t="shared" si="48"/>
        <v>1200000</v>
      </c>
    </row>
    <row r="1625" spans="1:5" x14ac:dyDescent="0.3">
      <c r="A1625" s="172" t="s">
        <v>409</v>
      </c>
      <c r="B1625" s="40"/>
      <c r="C1625" s="40"/>
      <c r="D1625" s="40"/>
      <c r="E1625" s="40">
        <f t="shared" si="48"/>
        <v>0</v>
      </c>
    </row>
    <row r="1626" spans="1:5" x14ac:dyDescent="0.3">
      <c r="A1626" s="201" t="s">
        <v>410</v>
      </c>
      <c r="B1626" s="14">
        <v>1500000</v>
      </c>
      <c r="C1626" s="24"/>
      <c r="D1626" s="24"/>
      <c r="E1626" s="14">
        <f t="shared" si="48"/>
        <v>1500000</v>
      </c>
    </row>
    <row r="1627" spans="1:5" x14ac:dyDescent="0.3">
      <c r="A1627" s="176" t="s">
        <v>6</v>
      </c>
      <c r="B1627" s="7">
        <f>SUM(B1626)</f>
        <v>1500000</v>
      </c>
      <c r="C1627" s="7"/>
      <c r="D1627" s="7"/>
      <c r="E1627" s="7">
        <f t="shared" si="48"/>
        <v>1500000</v>
      </c>
    </row>
    <row r="1628" spans="1:5" x14ac:dyDescent="0.3">
      <c r="A1628" s="172"/>
      <c r="B1628" s="5"/>
      <c r="C1628" s="5"/>
      <c r="D1628" s="5"/>
      <c r="E1628" s="40">
        <f>B1628+C1628-D1628</f>
        <v>0</v>
      </c>
    </row>
    <row r="1629" spans="1:5" x14ac:dyDescent="0.3">
      <c r="A1629" s="168" t="s">
        <v>203</v>
      </c>
      <c r="B1629" s="7">
        <f>B1557+B1561</f>
        <v>35000000</v>
      </c>
      <c r="C1629" s="7"/>
      <c r="D1629" s="7"/>
      <c r="E1629" s="7">
        <f>B1629+C1629-D1629</f>
        <v>35000000</v>
      </c>
    </row>
    <row r="1630" spans="1:5" x14ac:dyDescent="0.3">
      <c r="A1630" s="180"/>
      <c r="B1630" s="40"/>
      <c r="C1630" s="40"/>
      <c r="D1630" s="40"/>
      <c r="E1630" s="40"/>
    </row>
    <row r="1631" spans="1:5" x14ac:dyDescent="0.3">
      <c r="A1631" s="177" t="s">
        <v>140</v>
      </c>
      <c r="B1631" s="40"/>
      <c r="C1631" s="40"/>
      <c r="D1631" s="40"/>
      <c r="E1631" s="40"/>
    </row>
    <row r="1632" spans="1:5" x14ac:dyDescent="0.3">
      <c r="A1632" s="177" t="s">
        <v>627</v>
      </c>
      <c r="B1632" s="40"/>
      <c r="C1632" s="40"/>
      <c r="D1632" s="40"/>
      <c r="E1632" s="40"/>
    </row>
    <row r="1633" spans="1:5" x14ac:dyDescent="0.3">
      <c r="A1633" s="177" t="s">
        <v>628</v>
      </c>
      <c r="B1633" s="23"/>
      <c r="C1633" s="23"/>
      <c r="D1633" s="23"/>
      <c r="E1633" s="23"/>
    </row>
    <row r="1634" spans="1:5" ht="37.5" x14ac:dyDescent="0.3">
      <c r="A1634" s="178" t="s">
        <v>643</v>
      </c>
      <c r="B1634" s="14">
        <v>8000000</v>
      </c>
      <c r="C1634" s="23"/>
      <c r="D1634" s="14">
        <v>8000000</v>
      </c>
      <c r="E1634" s="14">
        <f>B1634+C1634-D1634</f>
        <v>0</v>
      </c>
    </row>
    <row r="1635" spans="1:5" x14ac:dyDescent="0.3">
      <c r="A1635" s="178" t="s">
        <v>644</v>
      </c>
      <c r="B1635" s="14"/>
      <c r="C1635" s="14">
        <f>8000000-4000000</f>
        <v>4000000</v>
      </c>
      <c r="D1635" s="14"/>
      <c r="E1635" s="14">
        <f>B1635+C1635-D1635</f>
        <v>4000000</v>
      </c>
    </row>
    <row r="1636" spans="1:5" ht="37.5" x14ac:dyDescent="0.3">
      <c r="A1636" s="178" t="s">
        <v>645</v>
      </c>
      <c r="B1636" s="14">
        <v>3200000</v>
      </c>
      <c r="C1636" s="23"/>
      <c r="D1636" s="23"/>
      <c r="E1636" s="14">
        <f>B1636+C1636-D1636</f>
        <v>3200000</v>
      </c>
    </row>
    <row r="1637" spans="1:5" x14ac:dyDescent="0.3">
      <c r="A1637" s="176" t="s">
        <v>6</v>
      </c>
      <c r="B1637" s="7">
        <f>SUM(B1634:B1636)</f>
        <v>11200000</v>
      </c>
      <c r="C1637" s="7">
        <f>SUM(C1634:C1636)</f>
        <v>4000000</v>
      </c>
      <c r="D1637" s="7">
        <f>SUM(D1634:D1636)</f>
        <v>8000000</v>
      </c>
      <c r="E1637" s="7">
        <f>SUM(E1634:E1636)</f>
        <v>7200000</v>
      </c>
    </row>
    <row r="1638" spans="1:5" x14ac:dyDescent="0.3">
      <c r="A1638" s="177" t="s">
        <v>632</v>
      </c>
      <c r="B1638" s="40"/>
      <c r="C1638" s="40"/>
      <c r="D1638" s="40"/>
      <c r="E1638" s="24">
        <f>B1638+C1638-D1638</f>
        <v>0</v>
      </c>
    </row>
    <row r="1639" spans="1:5" x14ac:dyDescent="0.3">
      <c r="A1639" s="178" t="s">
        <v>646</v>
      </c>
      <c r="B1639" s="14">
        <v>1600000</v>
      </c>
      <c r="C1639" s="23"/>
      <c r="D1639" s="23"/>
      <c r="E1639" s="14">
        <f>B1639+C1639-D1639</f>
        <v>1600000</v>
      </c>
    </row>
    <row r="1640" spans="1:5" ht="37.5" x14ac:dyDescent="0.3">
      <c r="A1640" s="201" t="s">
        <v>647</v>
      </c>
      <c r="B1640" s="5">
        <v>1040000</v>
      </c>
      <c r="C1640" s="5"/>
      <c r="D1640" s="5">
        <v>1040000</v>
      </c>
      <c r="E1640" s="14">
        <f>B1640+C1640-D1640</f>
        <v>0</v>
      </c>
    </row>
    <row r="1641" spans="1:5" x14ac:dyDescent="0.3">
      <c r="A1641" s="207" t="s">
        <v>648</v>
      </c>
      <c r="B1641" s="12">
        <v>5269262</v>
      </c>
      <c r="C1641" s="12"/>
      <c r="D1641" s="12"/>
      <c r="E1641" s="14">
        <f>B1641+C1641-D1641</f>
        <v>5269262</v>
      </c>
    </row>
    <row r="1642" spans="1:5" x14ac:dyDescent="0.3">
      <c r="A1642" s="207" t="s">
        <v>649</v>
      </c>
      <c r="B1642" s="12"/>
      <c r="C1642" s="12">
        <v>12000000</v>
      </c>
      <c r="D1642" s="12"/>
      <c r="E1642" s="14">
        <f>B1642+C1642-D1642</f>
        <v>12000000</v>
      </c>
    </row>
    <row r="1643" spans="1:5" x14ac:dyDescent="0.3">
      <c r="A1643" s="168" t="s">
        <v>6</v>
      </c>
      <c r="B1643" s="7">
        <f>SUM(B1639:B1642)</f>
        <v>7909262</v>
      </c>
      <c r="C1643" s="7">
        <f>SUM(C1639:C1642)</f>
        <v>12000000</v>
      </c>
      <c r="D1643" s="7">
        <f>SUM(D1639:D1642)</f>
        <v>1040000</v>
      </c>
      <c r="E1643" s="7">
        <f>SUM(E1639:E1642)</f>
        <v>18869262</v>
      </c>
    </row>
    <row r="1644" spans="1:5" x14ac:dyDescent="0.3">
      <c r="A1644" s="177" t="s">
        <v>650</v>
      </c>
      <c r="B1644" s="40"/>
      <c r="C1644" s="40"/>
      <c r="D1644" s="40"/>
      <c r="E1644" s="40"/>
    </row>
    <row r="1645" spans="1:5" x14ac:dyDescent="0.3">
      <c r="A1645" s="177" t="s">
        <v>651</v>
      </c>
      <c r="B1645" s="23"/>
      <c r="C1645" s="23"/>
      <c r="D1645" s="23"/>
      <c r="E1645" s="23">
        <f>B1645+C1645-D1645</f>
        <v>0</v>
      </c>
    </row>
    <row r="1646" spans="1:5" ht="37.5" x14ac:dyDescent="0.3">
      <c r="A1646" s="46" t="s">
        <v>652</v>
      </c>
      <c r="B1646" s="14">
        <v>24000000</v>
      </c>
      <c r="C1646" s="14"/>
      <c r="D1646" s="14"/>
      <c r="E1646" s="14">
        <f>B1646+C1646-D1646</f>
        <v>24000000</v>
      </c>
    </row>
    <row r="1647" spans="1:5" ht="37.5" x14ac:dyDescent="0.3">
      <c r="A1647" s="46" t="s">
        <v>653</v>
      </c>
      <c r="B1647" s="14">
        <v>8000000</v>
      </c>
      <c r="C1647" s="14"/>
      <c r="D1647" s="14">
        <v>4000000</v>
      </c>
      <c r="E1647" s="14">
        <f>B1647+C1647-D1647</f>
        <v>4000000</v>
      </c>
    </row>
    <row r="1648" spans="1:5" x14ac:dyDescent="0.3">
      <c r="A1648" s="168" t="s">
        <v>6</v>
      </c>
      <c r="B1648" s="7">
        <f>SUM(B1646:B1647)</f>
        <v>32000000</v>
      </c>
      <c r="C1648" s="7">
        <f>SUM(C1646:C1647)</f>
        <v>0</v>
      </c>
      <c r="D1648" s="7">
        <f>SUM(D1646:D1647)</f>
        <v>4000000</v>
      </c>
      <c r="E1648" s="7">
        <f>SUM(E1646:E1647)</f>
        <v>28000000</v>
      </c>
    </row>
    <row r="1649" spans="1:5" x14ac:dyDescent="0.3">
      <c r="A1649" s="180"/>
      <c r="B1649" s="40"/>
      <c r="C1649" s="40"/>
      <c r="D1649" s="40"/>
      <c r="E1649" s="40"/>
    </row>
    <row r="1650" spans="1:5" x14ac:dyDescent="0.3">
      <c r="A1650" s="176" t="s">
        <v>143</v>
      </c>
      <c r="B1650" s="7">
        <f>B1637+B1643+B1648</f>
        <v>51109262</v>
      </c>
      <c r="C1650" s="7">
        <f>C1637+C1643+C1648</f>
        <v>16000000</v>
      </c>
      <c r="D1650" s="7">
        <f>D1637+D1643+D1648</f>
        <v>13040000</v>
      </c>
      <c r="E1650" s="7">
        <f>E1637+E1643+E1648</f>
        <v>54069262</v>
      </c>
    </row>
    <row r="1651" spans="1:5" x14ac:dyDescent="0.3">
      <c r="A1651" s="180"/>
      <c r="B1651" s="40"/>
      <c r="C1651" s="40"/>
      <c r="D1651" s="40"/>
      <c r="E1651" s="40"/>
    </row>
    <row r="1652" spans="1:5" x14ac:dyDescent="0.3">
      <c r="A1652" s="6" t="s">
        <v>654</v>
      </c>
      <c r="B1652" s="7">
        <f>B1629+B1650</f>
        <v>86109262</v>
      </c>
      <c r="C1652" s="7">
        <f>C1629+C1650</f>
        <v>16000000</v>
      </c>
      <c r="D1652" s="7">
        <f>D1629+D1650</f>
        <v>13040000</v>
      </c>
      <c r="E1652" s="7">
        <f>E1629+E1650</f>
        <v>89069262</v>
      </c>
    </row>
    <row r="1653" spans="1:5" x14ac:dyDescent="0.3">
      <c r="A1653" s="31"/>
      <c r="B1653" s="52"/>
      <c r="C1653" s="52"/>
      <c r="D1653" s="52"/>
      <c r="E1653" s="52"/>
    </row>
    <row r="1654" spans="1:5" x14ac:dyDescent="0.25">
      <c r="A1654" s="54" t="s">
        <v>472</v>
      </c>
      <c r="B1654" s="54"/>
      <c r="C1654" s="54"/>
      <c r="D1654" s="54"/>
      <c r="E1654" s="54"/>
    </row>
    <row r="1655" spans="1:5" x14ac:dyDescent="0.3">
      <c r="A1655" s="168" t="s">
        <v>53</v>
      </c>
      <c r="B1655" s="208">
        <f>B1657</f>
        <v>2000000</v>
      </c>
      <c r="C1655" s="209"/>
      <c r="D1655" s="209"/>
      <c r="E1655" s="208">
        <f>B1655+C1655-D1655</f>
        <v>2000000</v>
      </c>
    </row>
    <row r="1656" spans="1:5" x14ac:dyDescent="0.3">
      <c r="A1656" s="201" t="s">
        <v>621</v>
      </c>
      <c r="B1656" s="210">
        <v>2000000</v>
      </c>
      <c r="C1656" s="93"/>
      <c r="D1656" s="93"/>
      <c r="E1656" s="211">
        <f t="shared" ref="E1656:E1723" si="49">B1656+C1656-D1656</f>
        <v>2000000</v>
      </c>
    </row>
    <row r="1657" spans="1:5" x14ac:dyDescent="0.3">
      <c r="A1657" s="168" t="s">
        <v>6</v>
      </c>
      <c r="B1657" s="208">
        <f>SUM(B1656)</f>
        <v>2000000</v>
      </c>
      <c r="C1657" s="209"/>
      <c r="D1657" s="209"/>
      <c r="E1657" s="208">
        <f t="shared" si="49"/>
        <v>2000000</v>
      </c>
    </row>
    <row r="1658" spans="1:5" x14ac:dyDescent="0.25">
      <c r="A1658" s="54"/>
      <c r="B1658" s="54"/>
      <c r="C1658" s="54"/>
      <c r="D1658" s="54"/>
      <c r="E1658" s="212"/>
    </row>
    <row r="1659" spans="1:5" x14ac:dyDescent="0.3">
      <c r="A1659" s="168" t="s">
        <v>57</v>
      </c>
      <c r="B1659" s="7">
        <f>B1662+B1666+B1671+B1674+B1678+B1697+B1701+B1705+B1709+B1716+B1719+B1724+B1727</f>
        <v>38000000</v>
      </c>
      <c r="C1659" s="7"/>
      <c r="D1659" s="7"/>
      <c r="E1659" s="208">
        <f t="shared" si="49"/>
        <v>38000000</v>
      </c>
    </row>
    <row r="1660" spans="1:5" x14ac:dyDescent="0.3">
      <c r="A1660" s="172" t="s">
        <v>58</v>
      </c>
      <c r="B1660" s="5"/>
      <c r="C1660" s="5"/>
      <c r="D1660" s="5"/>
      <c r="E1660" s="212"/>
    </row>
    <row r="1661" spans="1:5" x14ac:dyDescent="0.3">
      <c r="A1661" s="201" t="s">
        <v>60</v>
      </c>
      <c r="B1661" s="5">
        <f>'[5]CURATIVE HEALTH'!$E$14</f>
        <v>1200000</v>
      </c>
      <c r="C1661" s="5"/>
      <c r="D1661" s="5"/>
      <c r="E1661" s="213">
        <f t="shared" si="49"/>
        <v>1200000</v>
      </c>
    </row>
    <row r="1662" spans="1:5" x14ac:dyDescent="0.3">
      <c r="A1662" s="195" t="s">
        <v>6</v>
      </c>
      <c r="B1662" s="7">
        <f>SUM(B1661)</f>
        <v>1200000</v>
      </c>
      <c r="C1662" s="7"/>
      <c r="D1662" s="7"/>
      <c r="E1662" s="208">
        <f t="shared" si="49"/>
        <v>1200000</v>
      </c>
    </row>
    <row r="1663" spans="1:5" x14ac:dyDescent="0.3">
      <c r="A1663" s="172" t="s">
        <v>62</v>
      </c>
      <c r="B1663" s="5"/>
      <c r="C1663" s="5"/>
      <c r="D1663" s="5"/>
      <c r="E1663" s="212"/>
    </row>
    <row r="1664" spans="1:5" x14ac:dyDescent="0.3">
      <c r="A1664" s="201" t="s">
        <v>63</v>
      </c>
      <c r="B1664" s="5">
        <f>'[5]CURATIVE HEALTH'!$E$18</f>
        <v>500000</v>
      </c>
      <c r="C1664" s="5"/>
      <c r="D1664" s="5"/>
      <c r="E1664" s="213">
        <f t="shared" si="49"/>
        <v>500000</v>
      </c>
    </row>
    <row r="1665" spans="1:5" x14ac:dyDescent="0.3">
      <c r="A1665" s="201" t="s">
        <v>64</v>
      </c>
      <c r="B1665" s="5">
        <f>'[5]CURATIVE HEALTH'!$E$19</f>
        <v>150000</v>
      </c>
      <c r="C1665" s="5"/>
      <c r="D1665" s="5"/>
      <c r="E1665" s="213">
        <f t="shared" si="49"/>
        <v>150000</v>
      </c>
    </row>
    <row r="1666" spans="1:5" x14ac:dyDescent="0.3">
      <c r="A1666" s="195" t="s">
        <v>6</v>
      </c>
      <c r="B1666" s="7">
        <f>SUM(B1664:B1665)</f>
        <v>650000</v>
      </c>
      <c r="C1666" s="7"/>
      <c r="D1666" s="7"/>
      <c r="E1666" s="208">
        <f t="shared" si="49"/>
        <v>650000</v>
      </c>
    </row>
    <row r="1667" spans="1:5" x14ac:dyDescent="0.3">
      <c r="A1667" s="172" t="s">
        <v>65</v>
      </c>
      <c r="B1667" s="5"/>
      <c r="C1667" s="5"/>
      <c r="D1667" s="5"/>
      <c r="E1667" s="213"/>
    </row>
    <row r="1668" spans="1:5" x14ac:dyDescent="0.3">
      <c r="A1668" s="201" t="s">
        <v>66</v>
      </c>
      <c r="B1668" s="5">
        <f>'[5]CURATIVE HEALTH'!$E$22</f>
        <v>300000</v>
      </c>
      <c r="C1668" s="5"/>
      <c r="D1668" s="5"/>
      <c r="E1668" s="213">
        <f>B1668+C1668-D1668</f>
        <v>300000</v>
      </c>
    </row>
    <row r="1669" spans="1:5" x14ac:dyDescent="0.3">
      <c r="A1669" s="201" t="s">
        <v>67</v>
      </c>
      <c r="B1669" s="5">
        <f>'[5]CURATIVE HEALTH'!$E$23</f>
        <v>1000000</v>
      </c>
      <c r="C1669" s="5"/>
      <c r="D1669" s="5"/>
      <c r="E1669" s="213">
        <f t="shared" si="49"/>
        <v>1000000</v>
      </c>
    </row>
    <row r="1670" spans="1:5" x14ac:dyDescent="0.3">
      <c r="A1670" s="201" t="s">
        <v>68</v>
      </c>
      <c r="B1670" s="5">
        <f>'[5]CURATIVE HEALTH'!$E$24</f>
        <v>1000000</v>
      </c>
      <c r="C1670" s="5"/>
      <c r="D1670" s="5"/>
      <c r="E1670" s="213">
        <f t="shared" si="49"/>
        <v>1000000</v>
      </c>
    </row>
    <row r="1671" spans="1:5" x14ac:dyDescent="0.3">
      <c r="A1671" s="195" t="s">
        <v>6</v>
      </c>
      <c r="B1671" s="7">
        <f>SUM(B1668:B1670)</f>
        <v>2300000</v>
      </c>
      <c r="C1671" s="7"/>
      <c r="D1671" s="7"/>
      <c r="E1671" s="208">
        <f t="shared" si="49"/>
        <v>2300000</v>
      </c>
    </row>
    <row r="1672" spans="1:5" x14ac:dyDescent="0.3">
      <c r="A1672" s="172" t="s">
        <v>72</v>
      </c>
      <c r="B1672" s="5"/>
      <c r="C1672" s="5"/>
      <c r="D1672" s="5"/>
      <c r="E1672" s="212"/>
    </row>
    <row r="1673" spans="1:5" x14ac:dyDescent="0.3">
      <c r="A1673" s="201" t="s">
        <v>73</v>
      </c>
      <c r="B1673" s="5">
        <f>'[5]CURATIVE HEALTH'!$E$28</f>
        <v>3000000</v>
      </c>
      <c r="C1673" s="5"/>
      <c r="D1673" s="5"/>
      <c r="E1673" s="213">
        <f t="shared" si="49"/>
        <v>3000000</v>
      </c>
    </row>
    <row r="1674" spans="1:5" x14ac:dyDescent="0.3">
      <c r="A1674" s="195" t="s">
        <v>6</v>
      </c>
      <c r="B1674" s="7">
        <f>SUM(B1673)</f>
        <v>3000000</v>
      </c>
      <c r="C1674" s="7"/>
      <c r="D1674" s="7"/>
      <c r="E1674" s="208">
        <f t="shared" si="49"/>
        <v>3000000</v>
      </c>
    </row>
    <row r="1675" spans="1:5" x14ac:dyDescent="0.3">
      <c r="A1675" s="172" t="s">
        <v>80</v>
      </c>
      <c r="B1675" s="5"/>
      <c r="C1675" s="5"/>
      <c r="D1675" s="5"/>
      <c r="E1675" s="212"/>
    </row>
    <row r="1676" spans="1:5" x14ac:dyDescent="0.3">
      <c r="A1676" s="201" t="s">
        <v>81</v>
      </c>
      <c r="B1676" s="5">
        <f>'[5]CURATIVE HEALTH'!$E$35</f>
        <v>500000</v>
      </c>
      <c r="C1676" s="5"/>
      <c r="D1676" s="5"/>
      <c r="E1676" s="213">
        <f t="shared" si="49"/>
        <v>500000</v>
      </c>
    </row>
    <row r="1677" spans="1:5" x14ac:dyDescent="0.3">
      <c r="A1677" s="201" t="s">
        <v>184</v>
      </c>
      <c r="B1677" s="5">
        <f>'[5]CURATIVE HEALTH'!$E$36</f>
        <v>1000000</v>
      </c>
      <c r="C1677" s="5"/>
      <c r="D1677" s="5"/>
      <c r="E1677" s="213">
        <f t="shared" si="49"/>
        <v>1000000</v>
      </c>
    </row>
    <row r="1678" spans="1:5" x14ac:dyDescent="0.3">
      <c r="A1678" s="195" t="s">
        <v>6</v>
      </c>
      <c r="B1678" s="7">
        <f>SUM(B1676:B1677)</f>
        <v>1500000</v>
      </c>
      <c r="C1678" s="7"/>
      <c r="D1678" s="7"/>
      <c r="E1678" s="208">
        <f t="shared" si="49"/>
        <v>1500000</v>
      </c>
    </row>
    <row r="1679" spans="1:5" x14ac:dyDescent="0.3">
      <c r="A1679" s="172" t="s">
        <v>85</v>
      </c>
      <c r="B1679" s="5"/>
      <c r="C1679" s="5"/>
      <c r="D1679" s="5"/>
      <c r="E1679" s="212"/>
    </row>
    <row r="1680" spans="1:5" x14ac:dyDescent="0.3">
      <c r="A1680" s="201" t="s">
        <v>392</v>
      </c>
      <c r="B1680" s="5">
        <v>1000000</v>
      </c>
      <c r="C1680" s="5"/>
      <c r="D1680" s="5"/>
      <c r="E1680" s="213">
        <f t="shared" si="49"/>
        <v>1000000</v>
      </c>
    </row>
    <row r="1681" spans="1:5" x14ac:dyDescent="0.3">
      <c r="A1681" s="201" t="s">
        <v>393</v>
      </c>
      <c r="B1681" s="5">
        <v>2000000</v>
      </c>
      <c r="C1681" s="5"/>
      <c r="D1681" s="5"/>
      <c r="E1681" s="213">
        <f t="shared" si="49"/>
        <v>2000000</v>
      </c>
    </row>
    <row r="1682" spans="1:5" x14ac:dyDescent="0.3">
      <c r="A1682" s="201" t="s">
        <v>622</v>
      </c>
      <c r="B1682" s="5">
        <v>500000</v>
      </c>
      <c r="C1682" s="5"/>
      <c r="D1682" s="5"/>
      <c r="E1682" s="213">
        <f t="shared" si="49"/>
        <v>500000</v>
      </c>
    </row>
    <row r="1683" spans="1:5" x14ac:dyDescent="0.3">
      <c r="A1683" s="201" t="s">
        <v>623</v>
      </c>
      <c r="B1683" s="5">
        <v>800000</v>
      </c>
      <c r="C1683" s="5"/>
      <c r="D1683" s="5"/>
      <c r="E1683" s="213">
        <f t="shared" si="49"/>
        <v>800000</v>
      </c>
    </row>
    <row r="1684" spans="1:5" x14ac:dyDescent="0.3">
      <c r="A1684" s="201" t="s">
        <v>394</v>
      </c>
      <c r="B1684" s="5">
        <v>500000</v>
      </c>
      <c r="C1684" s="5"/>
      <c r="D1684" s="5"/>
      <c r="E1684" s="213">
        <f t="shared" si="49"/>
        <v>500000</v>
      </c>
    </row>
    <row r="1685" spans="1:5" x14ac:dyDescent="0.3">
      <c r="A1685" s="201" t="s">
        <v>624</v>
      </c>
      <c r="B1685" s="5">
        <v>7000000</v>
      </c>
      <c r="C1685" s="5"/>
      <c r="D1685" s="5"/>
      <c r="E1685" s="213">
        <f t="shared" si="49"/>
        <v>7000000</v>
      </c>
    </row>
    <row r="1686" spans="1:5" x14ac:dyDescent="0.3">
      <c r="A1686" s="201" t="s">
        <v>395</v>
      </c>
      <c r="B1686" s="5">
        <v>1000000</v>
      </c>
      <c r="C1686" s="5"/>
      <c r="D1686" s="5"/>
      <c r="E1686" s="213">
        <f t="shared" si="49"/>
        <v>1000000</v>
      </c>
    </row>
    <row r="1687" spans="1:5" x14ac:dyDescent="0.3">
      <c r="A1687" s="201" t="s">
        <v>396</v>
      </c>
      <c r="B1687" s="5">
        <v>50000</v>
      </c>
      <c r="C1687" s="5"/>
      <c r="D1687" s="5"/>
      <c r="E1687" s="213">
        <f t="shared" si="49"/>
        <v>50000</v>
      </c>
    </row>
    <row r="1688" spans="1:5" x14ac:dyDescent="0.3">
      <c r="A1688" s="201" t="s">
        <v>397</v>
      </c>
      <c r="B1688" s="5">
        <v>300000</v>
      </c>
      <c r="C1688" s="5"/>
      <c r="D1688" s="5"/>
      <c r="E1688" s="213">
        <f t="shared" si="49"/>
        <v>300000</v>
      </c>
    </row>
    <row r="1689" spans="1:5" x14ac:dyDescent="0.3">
      <c r="A1689" s="201" t="s">
        <v>398</v>
      </c>
      <c r="B1689" s="5"/>
      <c r="C1689" s="5"/>
      <c r="D1689" s="5"/>
      <c r="E1689" s="213"/>
    </row>
    <row r="1690" spans="1:5" x14ac:dyDescent="0.3">
      <c r="A1690" s="201" t="s">
        <v>399</v>
      </c>
      <c r="B1690" s="5"/>
      <c r="C1690" s="5"/>
      <c r="D1690" s="5"/>
      <c r="E1690" s="213"/>
    </row>
    <row r="1691" spans="1:5" x14ac:dyDescent="0.3">
      <c r="A1691" s="201" t="s">
        <v>400</v>
      </c>
      <c r="B1691" s="5">
        <v>880000</v>
      </c>
      <c r="C1691" s="5"/>
      <c r="D1691" s="5"/>
      <c r="E1691" s="213">
        <f t="shared" si="49"/>
        <v>880000</v>
      </c>
    </row>
    <row r="1692" spans="1:5" x14ac:dyDescent="0.3">
      <c r="A1692" s="201" t="s">
        <v>401</v>
      </c>
      <c r="B1692" s="5">
        <v>50000</v>
      </c>
      <c r="C1692" s="5"/>
      <c r="D1692" s="5"/>
      <c r="E1692" s="213">
        <f t="shared" si="49"/>
        <v>50000</v>
      </c>
    </row>
    <row r="1693" spans="1:5" x14ac:dyDescent="0.3">
      <c r="A1693" s="201" t="s">
        <v>402</v>
      </c>
      <c r="B1693" s="5"/>
      <c r="C1693" s="5"/>
      <c r="D1693" s="5"/>
      <c r="E1693" s="213"/>
    </row>
    <row r="1694" spans="1:5" x14ac:dyDescent="0.3">
      <c r="A1694" s="201" t="s">
        <v>86</v>
      </c>
      <c r="B1694" s="5">
        <v>1700000</v>
      </c>
      <c r="C1694" s="5"/>
      <c r="D1694" s="5"/>
      <c r="E1694" s="213">
        <f t="shared" si="49"/>
        <v>1700000</v>
      </c>
    </row>
    <row r="1695" spans="1:5" x14ac:dyDescent="0.3">
      <c r="A1695" s="201" t="s">
        <v>87</v>
      </c>
      <c r="B1695" s="5">
        <v>800000</v>
      </c>
      <c r="C1695" s="5"/>
      <c r="D1695" s="5"/>
      <c r="E1695" s="213">
        <f t="shared" si="49"/>
        <v>800000</v>
      </c>
    </row>
    <row r="1696" spans="1:5" x14ac:dyDescent="0.3">
      <c r="A1696" s="201" t="s">
        <v>88</v>
      </c>
      <c r="B1696" s="5">
        <v>1800000</v>
      </c>
      <c r="C1696" s="5"/>
      <c r="D1696" s="5"/>
      <c r="E1696" s="213">
        <f t="shared" si="49"/>
        <v>1800000</v>
      </c>
    </row>
    <row r="1697" spans="1:5" x14ac:dyDescent="0.3">
      <c r="A1697" s="195" t="s">
        <v>6</v>
      </c>
      <c r="B1697" s="7">
        <f>SUM(B1680:B1696)</f>
        <v>18380000</v>
      </c>
      <c r="C1697" s="7"/>
      <c r="D1697" s="7"/>
      <c r="E1697" s="208">
        <f t="shared" si="49"/>
        <v>18380000</v>
      </c>
    </row>
    <row r="1698" spans="1:5" x14ac:dyDescent="0.3">
      <c r="A1698" s="172" t="s">
        <v>89</v>
      </c>
      <c r="B1698" s="5"/>
      <c r="C1698" s="5"/>
      <c r="D1698" s="5"/>
      <c r="E1698" s="212"/>
    </row>
    <row r="1699" spans="1:5" x14ac:dyDescent="0.3">
      <c r="A1699" s="201" t="s">
        <v>185</v>
      </c>
      <c r="B1699" s="5">
        <v>4000000</v>
      </c>
      <c r="C1699" s="5"/>
      <c r="D1699" s="5"/>
      <c r="E1699" s="213">
        <f t="shared" si="49"/>
        <v>4000000</v>
      </c>
    </row>
    <row r="1700" spans="1:5" x14ac:dyDescent="0.3">
      <c r="A1700" s="201" t="s">
        <v>403</v>
      </c>
      <c r="B1700" s="5">
        <v>600000</v>
      </c>
      <c r="C1700" s="5"/>
      <c r="D1700" s="5"/>
      <c r="E1700" s="213">
        <f t="shared" si="49"/>
        <v>600000</v>
      </c>
    </row>
    <row r="1701" spans="1:5" x14ac:dyDescent="0.3">
      <c r="A1701" s="195" t="s">
        <v>6</v>
      </c>
      <c r="B1701" s="7">
        <f>SUM(B1699:B1700)</f>
        <v>4600000</v>
      </c>
      <c r="C1701" s="7"/>
      <c r="D1701" s="7"/>
      <c r="E1701" s="208">
        <f t="shared" si="49"/>
        <v>4600000</v>
      </c>
    </row>
    <row r="1702" spans="1:5" x14ac:dyDescent="0.3">
      <c r="A1702" s="172" t="s">
        <v>91</v>
      </c>
      <c r="B1702" s="5"/>
      <c r="C1702" s="5"/>
      <c r="D1702" s="5"/>
      <c r="E1702" s="212"/>
    </row>
    <row r="1703" spans="1:5" x14ac:dyDescent="0.3">
      <c r="A1703" s="201" t="s">
        <v>92</v>
      </c>
      <c r="B1703" s="5">
        <v>30000</v>
      </c>
      <c r="C1703" s="5"/>
      <c r="D1703" s="5"/>
      <c r="E1703" s="213">
        <f>B1703+C1703-D1703</f>
        <v>30000</v>
      </c>
    </row>
    <row r="1704" spans="1:5" x14ac:dyDescent="0.3">
      <c r="A1704" s="201" t="s">
        <v>642</v>
      </c>
      <c r="B1704" s="5">
        <v>30000</v>
      </c>
      <c r="C1704" s="5"/>
      <c r="D1704" s="5"/>
      <c r="E1704" s="213">
        <f t="shared" si="49"/>
        <v>30000</v>
      </c>
    </row>
    <row r="1705" spans="1:5" x14ac:dyDescent="0.3">
      <c r="A1705" s="195" t="s">
        <v>6</v>
      </c>
      <c r="B1705" s="7">
        <f>SUM(B1703:B1704)</f>
        <v>60000</v>
      </c>
      <c r="C1705" s="7"/>
      <c r="D1705" s="7"/>
      <c r="E1705" s="208">
        <f t="shared" si="49"/>
        <v>60000</v>
      </c>
    </row>
    <row r="1706" spans="1:5" x14ac:dyDescent="0.3">
      <c r="A1706" s="172" t="s">
        <v>186</v>
      </c>
      <c r="B1706" s="5"/>
      <c r="C1706" s="5"/>
      <c r="D1706" s="5"/>
      <c r="E1706" s="214">
        <f t="shared" si="49"/>
        <v>0</v>
      </c>
    </row>
    <row r="1707" spans="1:5" x14ac:dyDescent="0.3">
      <c r="A1707" s="201" t="s">
        <v>97</v>
      </c>
      <c r="B1707" s="103">
        <v>500000</v>
      </c>
      <c r="C1707" s="5"/>
      <c r="D1707" s="5"/>
      <c r="E1707" s="213">
        <f t="shared" si="49"/>
        <v>500000</v>
      </c>
    </row>
    <row r="1708" spans="1:5" x14ac:dyDescent="0.3">
      <c r="A1708" s="201" t="s">
        <v>404</v>
      </c>
      <c r="B1708" s="103">
        <v>100000</v>
      </c>
      <c r="C1708" s="5"/>
      <c r="D1708" s="5"/>
      <c r="E1708" s="213">
        <f t="shared" si="49"/>
        <v>100000</v>
      </c>
    </row>
    <row r="1709" spans="1:5" x14ac:dyDescent="0.3">
      <c r="A1709" s="195" t="s">
        <v>6</v>
      </c>
      <c r="B1709" s="7">
        <f>SUM(B1707:B1708)</f>
        <v>600000</v>
      </c>
      <c r="C1709" s="7"/>
      <c r="D1709" s="7"/>
      <c r="E1709" s="208">
        <f t="shared" si="49"/>
        <v>600000</v>
      </c>
    </row>
    <row r="1710" spans="1:5" x14ac:dyDescent="0.3">
      <c r="A1710" s="172" t="s">
        <v>98</v>
      </c>
      <c r="B1710" s="5"/>
      <c r="C1710" s="5"/>
      <c r="D1710" s="5"/>
      <c r="E1710" s="212"/>
    </row>
    <row r="1711" spans="1:5" x14ac:dyDescent="0.3">
      <c r="A1711" s="201" t="s">
        <v>626</v>
      </c>
      <c r="B1711" s="5">
        <v>1000000</v>
      </c>
      <c r="C1711" s="5"/>
      <c r="D1711" s="5"/>
      <c r="E1711" s="213">
        <f t="shared" si="49"/>
        <v>1000000</v>
      </c>
    </row>
    <row r="1712" spans="1:5" x14ac:dyDescent="0.3">
      <c r="A1712" s="201" t="s">
        <v>99</v>
      </c>
      <c r="B1712" s="5">
        <v>200000</v>
      </c>
      <c r="C1712" s="5"/>
      <c r="D1712" s="5"/>
      <c r="E1712" s="213">
        <f t="shared" si="49"/>
        <v>200000</v>
      </c>
    </row>
    <row r="1713" spans="1:5" x14ac:dyDescent="0.3">
      <c r="A1713" s="201" t="s">
        <v>405</v>
      </c>
      <c r="B1713" s="5">
        <v>1000000</v>
      </c>
      <c r="C1713" s="5"/>
      <c r="D1713" s="5"/>
      <c r="E1713" s="213">
        <f t="shared" si="49"/>
        <v>1000000</v>
      </c>
    </row>
    <row r="1714" spans="1:5" x14ac:dyDescent="0.3">
      <c r="A1714" s="201" t="s">
        <v>100</v>
      </c>
      <c r="B1714" s="5">
        <v>1660000</v>
      </c>
      <c r="C1714" s="5"/>
      <c r="D1714" s="5"/>
      <c r="E1714" s="213">
        <f t="shared" si="49"/>
        <v>1660000</v>
      </c>
    </row>
    <row r="1715" spans="1:5" x14ac:dyDescent="0.3">
      <c r="A1715" s="201" t="s">
        <v>406</v>
      </c>
      <c r="B1715" s="5">
        <v>300000</v>
      </c>
      <c r="C1715" s="5"/>
      <c r="D1715" s="5"/>
      <c r="E1715" s="213">
        <f t="shared" si="49"/>
        <v>300000</v>
      </c>
    </row>
    <row r="1716" spans="1:5" x14ac:dyDescent="0.3">
      <c r="A1716" s="195" t="s">
        <v>6</v>
      </c>
      <c r="B1716" s="7">
        <f>SUM(B1711:B1715)</f>
        <v>4160000</v>
      </c>
      <c r="C1716" s="7"/>
      <c r="D1716" s="7"/>
      <c r="E1716" s="208">
        <f t="shared" si="49"/>
        <v>4160000</v>
      </c>
    </row>
    <row r="1717" spans="1:5" x14ac:dyDescent="0.3">
      <c r="A1717" s="172" t="s">
        <v>407</v>
      </c>
      <c r="B1717" s="5"/>
      <c r="C1717" s="5"/>
      <c r="D1717" s="5"/>
      <c r="E1717" s="214">
        <f t="shared" si="49"/>
        <v>0</v>
      </c>
    </row>
    <row r="1718" spans="1:5" x14ac:dyDescent="0.3">
      <c r="A1718" s="201" t="s">
        <v>408</v>
      </c>
      <c r="B1718" s="5">
        <f>'[5]CURATIVE HEALTH'!$E$80</f>
        <v>350000</v>
      </c>
      <c r="C1718" s="5"/>
      <c r="D1718" s="5"/>
      <c r="E1718" s="213">
        <f t="shared" si="49"/>
        <v>350000</v>
      </c>
    </row>
    <row r="1719" spans="1:5" x14ac:dyDescent="0.3">
      <c r="A1719" s="195" t="s">
        <v>6</v>
      </c>
      <c r="B1719" s="7">
        <f>B1718</f>
        <v>350000</v>
      </c>
      <c r="C1719" s="7"/>
      <c r="D1719" s="7"/>
      <c r="E1719" s="208">
        <f t="shared" si="49"/>
        <v>350000</v>
      </c>
    </row>
    <row r="1720" spans="1:5" x14ac:dyDescent="0.3">
      <c r="A1720" s="172" t="s">
        <v>102</v>
      </c>
      <c r="B1720" s="5"/>
      <c r="C1720" s="5"/>
      <c r="D1720" s="5"/>
      <c r="E1720" s="212"/>
    </row>
    <row r="1721" spans="1:5" x14ac:dyDescent="0.3">
      <c r="A1721" s="201" t="s">
        <v>103</v>
      </c>
      <c r="B1721" s="5">
        <v>300000</v>
      </c>
      <c r="C1721" s="5"/>
      <c r="D1721" s="5"/>
      <c r="E1721" s="213">
        <f t="shared" si="49"/>
        <v>300000</v>
      </c>
    </row>
    <row r="1722" spans="1:5" x14ac:dyDescent="0.3">
      <c r="A1722" s="201" t="s">
        <v>104</v>
      </c>
      <c r="B1722" s="5">
        <v>500000</v>
      </c>
      <c r="C1722" s="5"/>
      <c r="D1722" s="5"/>
      <c r="E1722" s="213">
        <f t="shared" si="49"/>
        <v>500000</v>
      </c>
    </row>
    <row r="1723" spans="1:5" x14ac:dyDescent="0.3">
      <c r="A1723" s="201" t="s">
        <v>175</v>
      </c>
      <c r="B1723" s="5">
        <v>200000</v>
      </c>
      <c r="C1723" s="5"/>
      <c r="D1723" s="5"/>
      <c r="E1723" s="213">
        <f t="shared" si="49"/>
        <v>200000</v>
      </c>
    </row>
    <row r="1724" spans="1:5" x14ac:dyDescent="0.3">
      <c r="A1724" s="195" t="s">
        <v>6</v>
      </c>
      <c r="B1724" s="7">
        <f>SUM(B1721:B1723)</f>
        <v>1000000</v>
      </c>
      <c r="C1724" s="7"/>
      <c r="D1724" s="7"/>
      <c r="E1724" s="208">
        <f t="shared" ref="E1724:E1747" si="50">B1724+C1724-D1724</f>
        <v>1000000</v>
      </c>
    </row>
    <row r="1725" spans="1:5" x14ac:dyDescent="0.3">
      <c r="A1725" s="172" t="s">
        <v>409</v>
      </c>
      <c r="B1725" s="5"/>
      <c r="C1725" s="5"/>
      <c r="D1725" s="5"/>
      <c r="E1725" s="214">
        <f t="shared" si="50"/>
        <v>0</v>
      </c>
    </row>
    <row r="1726" spans="1:5" x14ac:dyDescent="0.3">
      <c r="A1726" s="201" t="s">
        <v>410</v>
      </c>
      <c r="B1726" s="5">
        <f>'[5]CURATIVE HEALTH'!$E$88</f>
        <v>200000</v>
      </c>
      <c r="C1726" s="5"/>
      <c r="D1726" s="5"/>
      <c r="E1726" s="213">
        <f t="shared" si="50"/>
        <v>200000</v>
      </c>
    </row>
    <row r="1727" spans="1:5" x14ac:dyDescent="0.3">
      <c r="A1727" s="195" t="s">
        <v>6</v>
      </c>
      <c r="B1727" s="7">
        <f>SUM(B1726)</f>
        <v>200000</v>
      </c>
      <c r="C1727" s="7"/>
      <c r="D1727" s="7"/>
      <c r="E1727" s="208">
        <f t="shared" si="50"/>
        <v>200000</v>
      </c>
    </row>
    <row r="1728" spans="1:5" x14ac:dyDescent="0.3">
      <c r="A1728" s="8"/>
      <c r="B1728" s="5"/>
      <c r="C1728" s="5"/>
      <c r="D1728" s="5"/>
      <c r="E1728" s="214">
        <f t="shared" si="50"/>
        <v>0</v>
      </c>
    </row>
    <row r="1729" spans="1:5" x14ac:dyDescent="0.3">
      <c r="A1729" s="201"/>
      <c r="B1729" s="5"/>
      <c r="C1729" s="5"/>
      <c r="D1729" s="5"/>
      <c r="E1729" s="214">
        <f t="shared" si="50"/>
        <v>0</v>
      </c>
    </row>
    <row r="1730" spans="1:5" x14ac:dyDescent="0.3">
      <c r="A1730" s="168" t="s">
        <v>203</v>
      </c>
      <c r="B1730" s="7">
        <f>B1655+B1659</f>
        <v>40000000</v>
      </c>
      <c r="C1730" s="7"/>
      <c r="D1730" s="7"/>
      <c r="E1730" s="208">
        <f t="shared" si="50"/>
        <v>40000000</v>
      </c>
    </row>
    <row r="1731" spans="1:5" x14ac:dyDescent="0.3">
      <c r="A1731" s="201"/>
      <c r="B1731" s="5"/>
      <c r="C1731" s="5"/>
      <c r="D1731" s="5"/>
      <c r="E1731" s="214">
        <f t="shared" si="50"/>
        <v>0</v>
      </c>
    </row>
    <row r="1732" spans="1:5" x14ac:dyDescent="0.3">
      <c r="A1732" s="8" t="s">
        <v>140</v>
      </c>
      <c r="B1732" s="5"/>
      <c r="C1732" s="5"/>
      <c r="D1732" s="5"/>
      <c r="E1732" s="214">
        <f t="shared" si="50"/>
        <v>0</v>
      </c>
    </row>
    <row r="1733" spans="1:5" x14ac:dyDescent="0.3">
      <c r="A1733" s="215" t="s">
        <v>627</v>
      </c>
      <c r="B1733" s="24"/>
      <c r="C1733" s="24"/>
      <c r="D1733" s="24"/>
      <c r="E1733" s="214">
        <f t="shared" si="50"/>
        <v>0</v>
      </c>
    </row>
    <row r="1734" spans="1:5" x14ac:dyDescent="0.3">
      <c r="A1734" s="203" t="s">
        <v>628</v>
      </c>
      <c r="B1734" s="14"/>
      <c r="C1734" s="14"/>
      <c r="D1734" s="14"/>
      <c r="E1734" s="214">
        <f t="shared" si="50"/>
        <v>0</v>
      </c>
    </row>
    <row r="1735" spans="1:5" x14ac:dyDescent="0.3">
      <c r="A1735" s="216" t="s">
        <v>655</v>
      </c>
      <c r="B1735" s="14">
        <v>2400000</v>
      </c>
      <c r="C1735" s="14"/>
      <c r="D1735" s="14"/>
      <c r="E1735" s="213">
        <f>B1735+C1735-D1735</f>
        <v>2400000</v>
      </c>
    </row>
    <row r="1736" spans="1:5" x14ac:dyDescent="0.3">
      <c r="A1736" s="216" t="s">
        <v>656</v>
      </c>
      <c r="B1736" s="14">
        <v>320000</v>
      </c>
      <c r="C1736" s="14"/>
      <c r="D1736" s="14">
        <v>320000</v>
      </c>
      <c r="E1736" s="212"/>
    </row>
    <row r="1737" spans="1:5" x14ac:dyDescent="0.3">
      <c r="A1737" s="195" t="s">
        <v>6</v>
      </c>
      <c r="B1737" s="7">
        <f>SUM(B1735:B1736)</f>
        <v>2720000</v>
      </c>
      <c r="C1737" s="7">
        <f>SUM(C1735:C1736)</f>
        <v>0</v>
      </c>
      <c r="D1737" s="7">
        <f>SUM(D1735:D1736)</f>
        <v>320000</v>
      </c>
      <c r="E1737" s="7">
        <f>SUM(E1735:E1736)</f>
        <v>2400000</v>
      </c>
    </row>
    <row r="1738" spans="1:5" x14ac:dyDescent="0.3">
      <c r="A1738" s="203" t="s">
        <v>657</v>
      </c>
      <c r="B1738" s="14"/>
      <c r="C1738" s="14"/>
      <c r="D1738" s="14"/>
      <c r="E1738" s="214"/>
    </row>
    <row r="1739" spans="1:5" x14ac:dyDescent="0.3">
      <c r="A1739" s="203" t="s">
        <v>658</v>
      </c>
      <c r="B1739" s="14">
        <f>'[5]CURATIVE HEALTH'!$E$111</f>
        <v>15000000</v>
      </c>
      <c r="C1739" s="14"/>
      <c r="D1739" s="14">
        <v>15000000</v>
      </c>
      <c r="E1739" s="49">
        <f>B1739+C1739-D1739</f>
        <v>0</v>
      </c>
    </row>
    <row r="1740" spans="1:5" x14ac:dyDescent="0.3">
      <c r="A1740" s="195" t="s">
        <v>6</v>
      </c>
      <c r="B1740" s="59">
        <f>SUM(B1739)</f>
        <v>15000000</v>
      </c>
      <c r="C1740" s="59">
        <f>SUM(C1739)</f>
        <v>0</v>
      </c>
      <c r="D1740" s="7">
        <f>SUM(D1739)</f>
        <v>15000000</v>
      </c>
      <c r="E1740" s="59">
        <f>SUM(E1739)</f>
        <v>0</v>
      </c>
    </row>
    <row r="1741" spans="1:5" x14ac:dyDescent="0.3">
      <c r="A1741" s="203" t="s">
        <v>632</v>
      </c>
      <c r="B1741" s="14"/>
      <c r="C1741" s="14"/>
      <c r="D1741" s="14"/>
      <c r="E1741" s="214"/>
    </row>
    <row r="1742" spans="1:5" ht="37.5" x14ac:dyDescent="0.3">
      <c r="A1742" s="204" t="s">
        <v>659</v>
      </c>
      <c r="B1742" s="14">
        <v>4000000</v>
      </c>
      <c r="C1742" s="14">
        <f>-D1742</f>
        <v>0</v>
      </c>
      <c r="D1742" s="14"/>
      <c r="E1742" s="178">
        <v>4000000</v>
      </c>
    </row>
    <row r="1743" spans="1:5" x14ac:dyDescent="0.3">
      <c r="A1743" s="204" t="s">
        <v>660</v>
      </c>
      <c r="B1743" s="14">
        <v>480000</v>
      </c>
      <c r="C1743" s="14"/>
      <c r="D1743" s="14"/>
      <c r="E1743" s="213">
        <v>480000</v>
      </c>
    </row>
    <row r="1744" spans="1:5" x14ac:dyDescent="0.3">
      <c r="A1744" s="195" t="s">
        <v>6</v>
      </c>
      <c r="B1744" s="7">
        <f>SUM(B1742:B1743)</f>
        <v>4480000</v>
      </c>
      <c r="C1744" s="7">
        <f>SUM(C1742:C1743)</f>
        <v>0</v>
      </c>
      <c r="D1744" s="7">
        <f>SUM(D1742:D1743)</f>
        <v>0</v>
      </c>
      <c r="E1744" s="7">
        <f>SUM(E1742:E1743)</f>
        <v>4480000</v>
      </c>
    </row>
    <row r="1745" spans="1:5" x14ac:dyDescent="0.3">
      <c r="A1745" s="31"/>
      <c r="B1745" s="5"/>
      <c r="C1745" s="5"/>
      <c r="D1745" s="5"/>
      <c r="E1745" s="214">
        <f t="shared" si="50"/>
        <v>0</v>
      </c>
    </row>
    <row r="1746" spans="1:5" x14ac:dyDescent="0.3">
      <c r="A1746" s="6" t="s">
        <v>661</v>
      </c>
      <c r="B1746" s="7">
        <f>B1737+B1740+B1744</f>
        <v>22200000</v>
      </c>
      <c r="C1746" s="7">
        <f>C1737+C1740+C1744</f>
        <v>0</v>
      </c>
      <c r="D1746" s="7">
        <f>D1737+D1740+D1744</f>
        <v>15320000</v>
      </c>
      <c r="E1746" s="7">
        <f>E1737+E1740+E1744</f>
        <v>6880000</v>
      </c>
    </row>
    <row r="1747" spans="1:5" x14ac:dyDescent="0.3">
      <c r="A1747" s="31"/>
      <c r="B1747" s="5"/>
      <c r="C1747" s="5"/>
      <c r="D1747" s="5"/>
      <c r="E1747" s="214">
        <f t="shared" si="50"/>
        <v>0</v>
      </c>
    </row>
    <row r="1748" spans="1:5" x14ac:dyDescent="0.3">
      <c r="A1748" s="6" t="s">
        <v>251</v>
      </c>
      <c r="B1748" s="7">
        <f>B1730+B1746</f>
        <v>62200000</v>
      </c>
      <c r="C1748" s="7">
        <f>C1730+C1746</f>
        <v>0</v>
      </c>
      <c r="D1748" s="7">
        <f>D1730+D1746</f>
        <v>15320000</v>
      </c>
      <c r="E1748" s="7">
        <f>E1730+E1746</f>
        <v>46880000</v>
      </c>
    </row>
    <row r="1749" spans="1:5" x14ac:dyDescent="0.3">
      <c r="A1749" s="31"/>
      <c r="B1749" s="52"/>
      <c r="C1749" s="52"/>
      <c r="D1749" s="52"/>
      <c r="E1749" s="52"/>
    </row>
    <row r="1750" spans="1:5" x14ac:dyDescent="0.25">
      <c r="A1750" s="54" t="s">
        <v>662</v>
      </c>
      <c r="B1750" s="54"/>
      <c r="C1750" s="54"/>
      <c r="D1750" s="54"/>
      <c r="E1750" s="54"/>
    </row>
    <row r="1751" spans="1:5" x14ac:dyDescent="0.25">
      <c r="A1751" s="161" t="s">
        <v>53</v>
      </c>
      <c r="B1751" s="217">
        <f>B1753</f>
        <v>500000</v>
      </c>
      <c r="C1751" s="217">
        <f>C1753</f>
        <v>0</v>
      </c>
      <c r="D1751" s="217">
        <f>D1753</f>
        <v>0</v>
      </c>
      <c r="E1751" s="217">
        <f>E1753</f>
        <v>500000</v>
      </c>
    </row>
    <row r="1752" spans="1:5" x14ac:dyDescent="0.25">
      <c r="A1752" s="54" t="s">
        <v>621</v>
      </c>
      <c r="B1752" s="218">
        <f>'[5]CURATIVE HEALTH'!$F$6</f>
        <v>500000</v>
      </c>
      <c r="C1752" s="93"/>
      <c r="D1752" s="93"/>
      <c r="E1752" s="219">
        <f>B1752+C1752-D1752</f>
        <v>500000</v>
      </c>
    </row>
    <row r="1753" spans="1:5" x14ac:dyDescent="0.25">
      <c r="A1753" s="161" t="s">
        <v>6</v>
      </c>
      <c r="B1753" s="220">
        <f>SUM(B1752)</f>
        <v>500000</v>
      </c>
      <c r="C1753" s="209"/>
      <c r="D1753" s="209"/>
      <c r="E1753" s="217">
        <f>B1753+C1753-D1753</f>
        <v>500000</v>
      </c>
    </row>
    <row r="1754" spans="1:5" x14ac:dyDescent="0.25">
      <c r="A1754" s="54"/>
      <c r="B1754" s="54"/>
      <c r="C1754" s="54"/>
      <c r="D1754" s="54"/>
      <c r="E1754" s="54"/>
    </row>
    <row r="1755" spans="1:5" x14ac:dyDescent="0.3">
      <c r="A1755" s="168" t="s">
        <v>57</v>
      </c>
      <c r="B1755" s="7">
        <f>B1758+B1762+B1767+B1770+B1774+B1791+B1795+B1799+B1803+B1810+B1813+B1818+B1821</f>
        <v>24500000</v>
      </c>
      <c r="C1755" s="7">
        <f>C1758+C1762+C1767+C1770+C1774+C1791+C1795+C1799+C1803+C1810+C1813+C1818+C1821</f>
        <v>0</v>
      </c>
      <c r="D1755" s="7">
        <f>D1758+D1762+D1767+D1770+D1774+D1791+D1795+D1799+D1803+D1810+D1813+D1818+D1821</f>
        <v>0</v>
      </c>
      <c r="E1755" s="7">
        <f>E1758+E1762+E1767+E1770+E1774+E1791+E1795+E1799+E1803+E1810+E1813+E1818+E1821</f>
        <v>24500000</v>
      </c>
    </row>
    <row r="1756" spans="1:5" x14ac:dyDescent="0.3">
      <c r="A1756" s="172" t="s">
        <v>58</v>
      </c>
      <c r="B1756" s="5"/>
      <c r="C1756" s="5"/>
      <c r="D1756" s="5"/>
      <c r="E1756" s="40">
        <f t="shared" ref="E1756:E1809" si="51">B1756+C1756-D1756</f>
        <v>0</v>
      </c>
    </row>
    <row r="1757" spans="1:5" x14ac:dyDescent="0.3">
      <c r="A1757" s="201" t="s">
        <v>60</v>
      </c>
      <c r="B1757" s="5">
        <f>'[5]CURATIVE HEALTH'!$F$14</f>
        <v>1200000</v>
      </c>
      <c r="C1757" s="5"/>
      <c r="D1757" s="5"/>
      <c r="E1757" s="14">
        <f t="shared" si="51"/>
        <v>1200000</v>
      </c>
    </row>
    <row r="1758" spans="1:5" x14ac:dyDescent="0.3">
      <c r="A1758" s="168" t="s">
        <v>6</v>
      </c>
      <c r="B1758" s="7">
        <f>SUM(B1757)</f>
        <v>1200000</v>
      </c>
      <c r="C1758" s="7"/>
      <c r="D1758" s="7"/>
      <c r="E1758" s="7">
        <f t="shared" si="51"/>
        <v>1200000</v>
      </c>
    </row>
    <row r="1759" spans="1:5" x14ac:dyDescent="0.3">
      <c r="A1759" s="172" t="s">
        <v>62</v>
      </c>
      <c r="B1759" s="5"/>
      <c r="C1759" s="5"/>
      <c r="D1759" s="5"/>
      <c r="E1759" s="40">
        <f t="shared" si="51"/>
        <v>0</v>
      </c>
    </row>
    <row r="1760" spans="1:5" x14ac:dyDescent="0.3">
      <c r="A1760" s="201" t="s">
        <v>63</v>
      </c>
      <c r="B1760" s="5">
        <f>'[5]CURATIVE HEALTH'!$F$18</f>
        <v>300000</v>
      </c>
      <c r="C1760" s="5"/>
      <c r="D1760" s="5"/>
      <c r="E1760" s="14">
        <f t="shared" si="51"/>
        <v>300000</v>
      </c>
    </row>
    <row r="1761" spans="1:5" x14ac:dyDescent="0.3">
      <c r="A1761" s="201" t="s">
        <v>64</v>
      </c>
      <c r="B1761" s="5">
        <v>20000</v>
      </c>
      <c r="C1761" s="5"/>
      <c r="D1761" s="5"/>
      <c r="E1761" s="14">
        <f t="shared" si="51"/>
        <v>20000</v>
      </c>
    </row>
    <row r="1762" spans="1:5" x14ac:dyDescent="0.3">
      <c r="A1762" s="168" t="s">
        <v>6</v>
      </c>
      <c r="B1762" s="7">
        <f>SUM(B1760:B1761)</f>
        <v>320000</v>
      </c>
      <c r="C1762" s="7"/>
      <c r="D1762" s="7"/>
      <c r="E1762" s="7">
        <f t="shared" si="51"/>
        <v>320000</v>
      </c>
    </row>
    <row r="1763" spans="1:5" x14ac:dyDescent="0.3">
      <c r="A1763" s="172" t="s">
        <v>65</v>
      </c>
      <c r="B1763" s="5"/>
      <c r="C1763" s="5"/>
      <c r="D1763" s="5"/>
      <c r="E1763" s="24">
        <f t="shared" si="51"/>
        <v>0</v>
      </c>
    </row>
    <row r="1764" spans="1:5" x14ac:dyDescent="0.3">
      <c r="A1764" s="201" t="s">
        <v>66</v>
      </c>
      <c r="B1764" s="5">
        <v>200000</v>
      </c>
      <c r="C1764" s="5"/>
      <c r="D1764" s="5"/>
      <c r="E1764" s="14">
        <f t="shared" si="51"/>
        <v>200000</v>
      </c>
    </row>
    <row r="1765" spans="1:5" x14ac:dyDescent="0.3">
      <c r="A1765" s="201" t="s">
        <v>67</v>
      </c>
      <c r="B1765" s="5">
        <v>600000</v>
      </c>
      <c r="C1765" s="5"/>
      <c r="D1765" s="5"/>
      <c r="E1765" s="14">
        <f t="shared" si="51"/>
        <v>600000</v>
      </c>
    </row>
    <row r="1766" spans="1:5" x14ac:dyDescent="0.3">
      <c r="A1766" s="201" t="s">
        <v>68</v>
      </c>
      <c r="B1766" s="5">
        <v>700000</v>
      </c>
      <c r="C1766" s="5"/>
      <c r="D1766" s="5"/>
      <c r="E1766" s="14">
        <f t="shared" si="51"/>
        <v>700000</v>
      </c>
    </row>
    <row r="1767" spans="1:5" x14ac:dyDescent="0.3">
      <c r="A1767" s="168" t="s">
        <v>6</v>
      </c>
      <c r="B1767" s="7">
        <f>SUM(B1764:B1766)</f>
        <v>1500000</v>
      </c>
      <c r="C1767" s="7"/>
      <c r="D1767" s="7"/>
      <c r="E1767" s="7">
        <f t="shared" si="51"/>
        <v>1500000</v>
      </c>
    </row>
    <row r="1768" spans="1:5" x14ac:dyDescent="0.3">
      <c r="A1768" s="172" t="s">
        <v>72</v>
      </c>
      <c r="B1768" s="5"/>
      <c r="C1768" s="5"/>
      <c r="D1768" s="5"/>
      <c r="E1768" s="24">
        <f t="shared" si="51"/>
        <v>0</v>
      </c>
    </row>
    <row r="1769" spans="1:5" x14ac:dyDescent="0.3">
      <c r="A1769" s="201" t="s">
        <v>73</v>
      </c>
      <c r="B1769" s="5">
        <f>'[5]CURATIVE HEALTH'!$F$28</f>
        <v>1000000</v>
      </c>
      <c r="C1769" s="5"/>
      <c r="D1769" s="5"/>
      <c r="E1769" s="14">
        <f t="shared" si="51"/>
        <v>1000000</v>
      </c>
    </row>
    <row r="1770" spans="1:5" x14ac:dyDescent="0.3">
      <c r="A1770" s="168" t="s">
        <v>6</v>
      </c>
      <c r="B1770" s="7">
        <f>SUM(B1769)</f>
        <v>1000000</v>
      </c>
      <c r="C1770" s="7"/>
      <c r="D1770" s="7"/>
      <c r="E1770" s="7">
        <f t="shared" si="51"/>
        <v>1000000</v>
      </c>
    </row>
    <row r="1771" spans="1:5" x14ac:dyDescent="0.3">
      <c r="A1771" s="172" t="s">
        <v>80</v>
      </c>
      <c r="B1771" s="5"/>
      <c r="C1771" s="5"/>
      <c r="D1771" s="5"/>
      <c r="E1771" s="24">
        <f t="shared" si="51"/>
        <v>0</v>
      </c>
    </row>
    <row r="1772" spans="1:5" x14ac:dyDescent="0.3">
      <c r="A1772" s="201" t="s">
        <v>81</v>
      </c>
      <c r="B1772" s="5">
        <v>250000</v>
      </c>
      <c r="C1772" s="5"/>
      <c r="D1772" s="5"/>
      <c r="E1772" s="14">
        <f t="shared" si="51"/>
        <v>250000</v>
      </c>
    </row>
    <row r="1773" spans="1:5" x14ac:dyDescent="0.3">
      <c r="A1773" s="201" t="s">
        <v>184</v>
      </c>
      <c r="B1773" s="5">
        <v>600000</v>
      </c>
      <c r="C1773" s="5"/>
      <c r="D1773" s="5"/>
      <c r="E1773" s="14">
        <f t="shared" si="51"/>
        <v>600000</v>
      </c>
    </row>
    <row r="1774" spans="1:5" x14ac:dyDescent="0.3">
      <c r="A1774" s="168" t="s">
        <v>6</v>
      </c>
      <c r="B1774" s="7">
        <f>SUM(B1772:B1773)</f>
        <v>850000</v>
      </c>
      <c r="C1774" s="7"/>
      <c r="D1774" s="7"/>
      <c r="E1774" s="7">
        <f>B1774+C1774-D1774</f>
        <v>850000</v>
      </c>
    </row>
    <row r="1775" spans="1:5" x14ac:dyDescent="0.3">
      <c r="A1775" s="172" t="s">
        <v>85</v>
      </c>
      <c r="B1775" s="5"/>
      <c r="C1775" s="5"/>
      <c r="D1775" s="5"/>
      <c r="E1775" s="40">
        <f t="shared" si="51"/>
        <v>0</v>
      </c>
    </row>
    <row r="1776" spans="1:5" x14ac:dyDescent="0.3">
      <c r="A1776" s="201" t="s">
        <v>392</v>
      </c>
      <c r="B1776" s="5">
        <v>800000</v>
      </c>
      <c r="C1776" s="5"/>
      <c r="D1776" s="5"/>
      <c r="E1776" s="14">
        <f>B1776+C1776-D1776</f>
        <v>800000</v>
      </c>
    </row>
    <row r="1777" spans="1:5" x14ac:dyDescent="0.3">
      <c r="A1777" s="201" t="s">
        <v>393</v>
      </c>
      <c r="B1777" s="5">
        <v>870000</v>
      </c>
      <c r="C1777" s="5"/>
      <c r="D1777" s="5"/>
      <c r="E1777" s="14">
        <f t="shared" ref="E1777:E1790" si="52">B1777+C1777-D1777</f>
        <v>870000</v>
      </c>
    </row>
    <row r="1778" spans="1:5" x14ac:dyDescent="0.3">
      <c r="A1778" s="201" t="s">
        <v>622</v>
      </c>
      <c r="B1778" s="5">
        <v>20000</v>
      </c>
      <c r="C1778" s="5"/>
      <c r="D1778" s="5"/>
      <c r="E1778" s="14">
        <f t="shared" si="52"/>
        <v>20000</v>
      </c>
    </row>
    <row r="1779" spans="1:5" x14ac:dyDescent="0.3">
      <c r="A1779" s="201" t="s">
        <v>623</v>
      </c>
      <c r="B1779" s="5">
        <v>500000</v>
      </c>
      <c r="C1779" s="5"/>
      <c r="D1779" s="5"/>
      <c r="E1779" s="14">
        <f t="shared" si="52"/>
        <v>500000</v>
      </c>
    </row>
    <row r="1780" spans="1:5" x14ac:dyDescent="0.3">
      <c r="A1780" s="201" t="s">
        <v>394</v>
      </c>
      <c r="B1780" s="5">
        <v>500000</v>
      </c>
      <c r="C1780" s="5"/>
      <c r="D1780" s="5"/>
      <c r="E1780" s="14">
        <f t="shared" si="52"/>
        <v>500000</v>
      </c>
    </row>
    <row r="1781" spans="1:5" x14ac:dyDescent="0.3">
      <c r="A1781" s="201" t="s">
        <v>624</v>
      </c>
      <c r="B1781" s="5">
        <v>4000000</v>
      </c>
      <c r="C1781" s="5"/>
      <c r="D1781" s="5"/>
      <c r="E1781" s="14">
        <f t="shared" si="52"/>
        <v>4000000</v>
      </c>
    </row>
    <row r="1782" spans="1:5" x14ac:dyDescent="0.3">
      <c r="A1782" s="201" t="s">
        <v>395</v>
      </c>
      <c r="B1782" s="5">
        <v>250000</v>
      </c>
      <c r="C1782" s="5"/>
      <c r="D1782" s="5"/>
      <c r="E1782" s="14">
        <f t="shared" si="52"/>
        <v>250000</v>
      </c>
    </row>
    <row r="1783" spans="1:5" x14ac:dyDescent="0.3">
      <c r="A1783" s="201" t="s">
        <v>396</v>
      </c>
      <c r="B1783" s="5">
        <v>250000</v>
      </c>
      <c r="C1783" s="5"/>
      <c r="D1783" s="5"/>
      <c r="E1783" s="14">
        <f t="shared" si="52"/>
        <v>250000</v>
      </c>
    </row>
    <row r="1784" spans="1:5" x14ac:dyDescent="0.3">
      <c r="A1784" s="201" t="s">
        <v>397</v>
      </c>
      <c r="B1784" s="5">
        <v>200000</v>
      </c>
      <c r="C1784" s="5"/>
      <c r="D1784" s="5"/>
      <c r="E1784" s="14">
        <f t="shared" si="52"/>
        <v>200000</v>
      </c>
    </row>
    <row r="1785" spans="1:5" x14ac:dyDescent="0.3">
      <c r="A1785" s="201" t="s">
        <v>400</v>
      </c>
      <c r="B1785" s="5">
        <v>300000</v>
      </c>
      <c r="C1785" s="5"/>
      <c r="D1785" s="5"/>
      <c r="E1785" s="14">
        <f t="shared" si="52"/>
        <v>300000</v>
      </c>
    </row>
    <row r="1786" spans="1:5" x14ac:dyDescent="0.3">
      <c r="A1786" s="201" t="s">
        <v>401</v>
      </c>
      <c r="B1786" s="5">
        <v>10000</v>
      </c>
      <c r="C1786" s="5"/>
      <c r="D1786" s="5"/>
      <c r="E1786" s="14">
        <f t="shared" si="52"/>
        <v>10000</v>
      </c>
    </row>
    <row r="1787" spans="1:5" x14ac:dyDescent="0.3">
      <c r="A1787" s="201" t="s">
        <v>402</v>
      </c>
      <c r="B1787" s="5"/>
      <c r="C1787" s="5"/>
      <c r="D1787" s="5"/>
      <c r="E1787" s="14">
        <f t="shared" si="52"/>
        <v>0</v>
      </c>
    </row>
    <row r="1788" spans="1:5" x14ac:dyDescent="0.3">
      <c r="A1788" s="201" t="s">
        <v>86</v>
      </c>
      <c r="B1788" s="5">
        <v>700000</v>
      </c>
      <c r="C1788" s="5"/>
      <c r="D1788" s="5"/>
      <c r="E1788" s="14">
        <f t="shared" si="52"/>
        <v>700000</v>
      </c>
    </row>
    <row r="1789" spans="1:5" x14ac:dyDescent="0.3">
      <c r="A1789" s="201" t="s">
        <v>87</v>
      </c>
      <c r="B1789" s="5">
        <v>250000</v>
      </c>
      <c r="C1789" s="5"/>
      <c r="D1789" s="5"/>
      <c r="E1789" s="14">
        <f t="shared" si="52"/>
        <v>250000</v>
      </c>
    </row>
    <row r="1790" spans="1:5" x14ac:dyDescent="0.3">
      <c r="A1790" s="201" t="s">
        <v>88</v>
      </c>
      <c r="B1790" s="5">
        <v>500000</v>
      </c>
      <c r="C1790" s="5"/>
      <c r="D1790" s="5"/>
      <c r="E1790" s="14">
        <f t="shared" si="52"/>
        <v>500000</v>
      </c>
    </row>
    <row r="1791" spans="1:5" x14ac:dyDescent="0.3">
      <c r="A1791" s="176" t="s">
        <v>6</v>
      </c>
      <c r="B1791" s="7">
        <f>SUM(B1776:B1790)</f>
        <v>9150000</v>
      </c>
      <c r="C1791" s="59"/>
      <c r="D1791" s="59"/>
      <c r="E1791" s="7">
        <f t="shared" si="51"/>
        <v>9150000</v>
      </c>
    </row>
    <row r="1792" spans="1:5" x14ac:dyDescent="0.3">
      <c r="A1792" s="172" t="s">
        <v>89</v>
      </c>
      <c r="B1792" s="5"/>
      <c r="C1792" s="5"/>
      <c r="D1792" s="5"/>
      <c r="E1792" s="40">
        <f t="shared" si="51"/>
        <v>0</v>
      </c>
    </row>
    <row r="1793" spans="1:5" x14ac:dyDescent="0.3">
      <c r="A1793" s="201" t="s">
        <v>185</v>
      </c>
      <c r="B1793" s="5">
        <v>3500000</v>
      </c>
      <c r="C1793" s="5"/>
      <c r="D1793" s="5"/>
      <c r="E1793" s="14">
        <f>B1793+C1793-D1793</f>
        <v>3500000</v>
      </c>
    </row>
    <row r="1794" spans="1:5" x14ac:dyDescent="0.3">
      <c r="A1794" s="201" t="s">
        <v>403</v>
      </c>
      <c r="B1794" s="5">
        <v>200000</v>
      </c>
      <c r="C1794" s="5"/>
      <c r="D1794" s="5"/>
      <c r="E1794" s="14">
        <f t="shared" si="51"/>
        <v>200000</v>
      </c>
    </row>
    <row r="1795" spans="1:5" x14ac:dyDescent="0.3">
      <c r="A1795" s="168" t="s">
        <v>138</v>
      </c>
      <c r="B1795" s="7">
        <f>SUM(B1793:B1794)</f>
        <v>3700000</v>
      </c>
      <c r="C1795" s="7"/>
      <c r="D1795" s="7"/>
      <c r="E1795" s="7">
        <f t="shared" si="51"/>
        <v>3700000</v>
      </c>
    </row>
    <row r="1796" spans="1:5" x14ac:dyDescent="0.3">
      <c r="A1796" s="172" t="s">
        <v>91</v>
      </c>
      <c r="B1796" s="5"/>
      <c r="C1796" s="5"/>
      <c r="D1796" s="5"/>
      <c r="E1796" s="40">
        <f t="shared" si="51"/>
        <v>0</v>
      </c>
    </row>
    <row r="1797" spans="1:5" x14ac:dyDescent="0.3">
      <c r="A1797" s="201" t="s">
        <v>92</v>
      </c>
      <c r="B1797" s="5">
        <f>'[5]CURATIVE HEALTH'!$F$63</f>
        <v>20000</v>
      </c>
      <c r="C1797" s="5"/>
      <c r="D1797" s="5"/>
      <c r="E1797" s="14">
        <f t="shared" si="51"/>
        <v>20000</v>
      </c>
    </row>
    <row r="1798" spans="1:5" x14ac:dyDescent="0.3">
      <c r="A1798" s="87" t="s">
        <v>642</v>
      </c>
      <c r="B1798" s="5">
        <f>'[5]CURATIVE HEALTH'!$F$66</f>
        <v>20000</v>
      </c>
      <c r="C1798" s="5"/>
      <c r="D1798" s="5"/>
      <c r="E1798" s="14">
        <f t="shared" si="51"/>
        <v>20000</v>
      </c>
    </row>
    <row r="1799" spans="1:5" x14ac:dyDescent="0.3">
      <c r="A1799" s="168" t="s">
        <v>6</v>
      </c>
      <c r="B1799" s="7">
        <f>SUM(B1797:B1798)</f>
        <v>40000</v>
      </c>
      <c r="C1799" s="7"/>
      <c r="D1799" s="7"/>
      <c r="E1799" s="7">
        <f t="shared" si="51"/>
        <v>40000</v>
      </c>
    </row>
    <row r="1800" spans="1:5" x14ac:dyDescent="0.3">
      <c r="A1800" s="172" t="s">
        <v>186</v>
      </c>
      <c r="B1800" s="5"/>
      <c r="C1800" s="5"/>
      <c r="D1800" s="5"/>
      <c r="E1800" s="23">
        <f t="shared" si="51"/>
        <v>0</v>
      </c>
    </row>
    <row r="1801" spans="1:5" x14ac:dyDescent="0.3">
      <c r="A1801" s="201" t="s">
        <v>97</v>
      </c>
      <c r="B1801" s="5">
        <v>200000</v>
      </c>
      <c r="C1801" s="5"/>
      <c r="D1801" s="221"/>
      <c r="E1801" s="14">
        <f t="shared" si="51"/>
        <v>200000</v>
      </c>
    </row>
    <row r="1802" spans="1:5" x14ac:dyDescent="0.3">
      <c r="A1802" s="201" t="s">
        <v>404</v>
      </c>
      <c r="B1802" s="5">
        <v>200000</v>
      </c>
      <c r="C1802" s="5"/>
      <c r="D1802" s="5"/>
      <c r="E1802" s="14">
        <f t="shared" si="51"/>
        <v>200000</v>
      </c>
    </row>
    <row r="1803" spans="1:5" x14ac:dyDescent="0.3">
      <c r="A1803" s="168" t="s">
        <v>6</v>
      </c>
      <c r="B1803" s="7">
        <f>SUM(B1801:B1802)</f>
        <v>400000</v>
      </c>
      <c r="C1803" s="7"/>
      <c r="D1803" s="7"/>
      <c r="E1803" s="7">
        <f t="shared" si="51"/>
        <v>400000</v>
      </c>
    </row>
    <row r="1804" spans="1:5" x14ac:dyDescent="0.3">
      <c r="A1804" s="172" t="s">
        <v>98</v>
      </c>
      <c r="B1804" s="5"/>
      <c r="C1804" s="5"/>
      <c r="D1804" s="5"/>
      <c r="E1804" s="40">
        <f t="shared" si="51"/>
        <v>0</v>
      </c>
    </row>
    <row r="1805" spans="1:5" x14ac:dyDescent="0.3">
      <c r="A1805" s="201" t="s">
        <v>626</v>
      </c>
      <c r="B1805" s="5">
        <v>600000</v>
      </c>
      <c r="C1805" s="5"/>
      <c r="D1805" s="5"/>
      <c r="E1805" s="14">
        <f t="shared" si="51"/>
        <v>600000</v>
      </c>
    </row>
    <row r="1806" spans="1:5" x14ac:dyDescent="0.3">
      <c r="A1806" s="201" t="s">
        <v>99</v>
      </c>
      <c r="B1806" s="5">
        <v>300000</v>
      </c>
      <c r="C1806" s="5"/>
      <c r="D1806" s="5"/>
      <c r="E1806" s="14">
        <f t="shared" si="51"/>
        <v>300000</v>
      </c>
    </row>
    <row r="1807" spans="1:5" x14ac:dyDescent="0.3">
      <c r="A1807" s="201" t="s">
        <v>405</v>
      </c>
      <c r="B1807" s="5">
        <v>1000000</v>
      </c>
      <c r="C1807" s="5"/>
      <c r="D1807" s="5"/>
      <c r="E1807" s="14">
        <f t="shared" si="51"/>
        <v>1000000</v>
      </c>
    </row>
    <row r="1808" spans="1:5" x14ac:dyDescent="0.3">
      <c r="A1808" s="201" t="s">
        <v>100</v>
      </c>
      <c r="B1808" s="5">
        <v>500000</v>
      </c>
      <c r="C1808" s="5"/>
      <c r="D1808" s="5"/>
      <c r="E1808" s="14">
        <f t="shared" si="51"/>
        <v>500000</v>
      </c>
    </row>
    <row r="1809" spans="1:5" x14ac:dyDescent="0.3">
      <c r="A1809" s="201" t="s">
        <v>406</v>
      </c>
      <c r="B1809" s="5">
        <v>100000</v>
      </c>
      <c r="C1809" s="5"/>
      <c r="D1809" s="5"/>
      <c r="E1809" s="14">
        <f t="shared" si="51"/>
        <v>100000</v>
      </c>
    </row>
    <row r="1810" spans="1:5" x14ac:dyDescent="0.3">
      <c r="A1810" s="168" t="s">
        <v>6</v>
      </c>
      <c r="B1810" s="7">
        <f>SUM(B1805:B1809)</f>
        <v>2500000</v>
      </c>
      <c r="C1810" s="7"/>
      <c r="D1810" s="7"/>
      <c r="E1810" s="7">
        <f>SUM(E1805:E1809)</f>
        <v>2500000</v>
      </c>
    </row>
    <row r="1811" spans="1:5" x14ac:dyDescent="0.3">
      <c r="A1811" s="172" t="s">
        <v>407</v>
      </c>
      <c r="B1811" s="5"/>
      <c r="C1811" s="5"/>
      <c r="D1811" s="5"/>
      <c r="E1811" s="5"/>
    </row>
    <row r="1812" spans="1:5" x14ac:dyDescent="0.3">
      <c r="A1812" s="201" t="s">
        <v>408</v>
      </c>
      <c r="B1812" s="5">
        <v>100000</v>
      </c>
      <c r="C1812" s="5"/>
      <c r="D1812" s="5"/>
      <c r="E1812" s="21">
        <f>B1812+C1812-D1812</f>
        <v>100000</v>
      </c>
    </row>
    <row r="1813" spans="1:5" x14ac:dyDescent="0.3">
      <c r="A1813" s="168" t="s">
        <v>6</v>
      </c>
      <c r="B1813" s="7">
        <f>B1812</f>
        <v>100000</v>
      </c>
      <c r="C1813" s="7"/>
      <c r="D1813" s="7"/>
      <c r="E1813" s="7">
        <f>B1813+C1813-D1813</f>
        <v>100000</v>
      </c>
    </row>
    <row r="1814" spans="1:5" x14ac:dyDescent="0.3">
      <c r="A1814" s="172" t="s">
        <v>102</v>
      </c>
      <c r="B1814" s="5"/>
      <c r="C1814" s="5"/>
      <c r="D1814" s="5"/>
      <c r="E1814" s="5"/>
    </row>
    <row r="1815" spans="1:5" x14ac:dyDescent="0.3">
      <c r="A1815" s="201" t="s">
        <v>103</v>
      </c>
      <c r="B1815" s="5">
        <v>200000</v>
      </c>
      <c r="C1815" s="5"/>
      <c r="D1815" s="5"/>
      <c r="E1815" s="5">
        <f>B1815+C1815-D1815</f>
        <v>200000</v>
      </c>
    </row>
    <row r="1816" spans="1:5" x14ac:dyDescent="0.3">
      <c r="A1816" s="201" t="s">
        <v>104</v>
      </c>
      <c r="B1816" s="5">
        <v>2000000</v>
      </c>
      <c r="C1816" s="5"/>
      <c r="D1816" s="5"/>
      <c r="E1816" s="5">
        <f>B1816+C1816-D1816</f>
        <v>2000000</v>
      </c>
    </row>
    <row r="1817" spans="1:5" x14ac:dyDescent="0.3">
      <c r="A1817" s="201" t="s">
        <v>175</v>
      </c>
      <c r="B1817" s="5">
        <v>40000</v>
      </c>
      <c r="C1817" s="5"/>
      <c r="D1817" s="5"/>
      <c r="E1817" s="5">
        <f>B1817+C1817-D1817</f>
        <v>40000</v>
      </c>
    </row>
    <row r="1818" spans="1:5" x14ac:dyDescent="0.3">
      <c r="A1818" s="168" t="s">
        <v>6</v>
      </c>
      <c r="B1818" s="7">
        <f>SUM(B1815:B1817)</f>
        <v>2240000</v>
      </c>
      <c r="C1818" s="7"/>
      <c r="D1818" s="7"/>
      <c r="E1818" s="7">
        <f>B1818+C1818-D1818</f>
        <v>2240000</v>
      </c>
    </row>
    <row r="1819" spans="1:5" x14ac:dyDescent="0.3">
      <c r="A1819" s="172" t="s">
        <v>409</v>
      </c>
      <c r="B1819" s="5"/>
      <c r="C1819" s="5"/>
      <c r="D1819" s="5"/>
      <c r="E1819" s="5"/>
    </row>
    <row r="1820" spans="1:5" x14ac:dyDescent="0.3">
      <c r="A1820" s="201" t="s">
        <v>410</v>
      </c>
      <c r="B1820" s="5">
        <f>'[5]CURATIVE HEALTH'!$F$88</f>
        <v>1500000</v>
      </c>
      <c r="C1820" s="5"/>
      <c r="D1820" s="5"/>
      <c r="E1820" s="5">
        <f>B1820+C1820-D1820</f>
        <v>1500000</v>
      </c>
    </row>
    <row r="1821" spans="1:5" x14ac:dyDescent="0.3">
      <c r="A1821" s="168" t="s">
        <v>6</v>
      </c>
      <c r="B1821" s="7">
        <f>SUM(B1820)</f>
        <v>1500000</v>
      </c>
      <c r="C1821" s="7"/>
      <c r="D1821" s="7"/>
      <c r="E1821" s="7">
        <f>B1821+C1821-D1821</f>
        <v>1500000</v>
      </c>
    </row>
    <row r="1822" spans="1:5" x14ac:dyDescent="0.3">
      <c r="A1822" s="70"/>
      <c r="B1822" s="5"/>
      <c r="C1822" s="5"/>
      <c r="D1822" s="5"/>
      <c r="E1822" s="5"/>
    </row>
    <row r="1823" spans="1:5" x14ac:dyDescent="0.3">
      <c r="A1823" s="172"/>
      <c r="B1823" s="5"/>
      <c r="C1823" s="5"/>
      <c r="D1823" s="5"/>
      <c r="E1823" s="5"/>
    </row>
    <row r="1824" spans="1:5" x14ac:dyDescent="0.3">
      <c r="A1824" s="168" t="s">
        <v>203</v>
      </c>
      <c r="B1824" s="7">
        <f>B1753+B1755</f>
        <v>25000000</v>
      </c>
      <c r="C1824" s="7">
        <f t="shared" ref="C1824:E1824" si="53">C1753+C1755</f>
        <v>0</v>
      </c>
      <c r="D1824" s="7">
        <f t="shared" si="53"/>
        <v>0</v>
      </c>
      <c r="E1824" s="7">
        <f t="shared" si="53"/>
        <v>25000000</v>
      </c>
    </row>
    <row r="1825" spans="1:5" x14ac:dyDescent="0.3">
      <c r="A1825" s="201"/>
      <c r="B1825" s="5"/>
      <c r="C1825" s="5"/>
      <c r="D1825" s="5"/>
      <c r="E1825" s="5"/>
    </row>
    <row r="1826" spans="1:5" x14ac:dyDescent="0.3">
      <c r="A1826" s="8" t="s">
        <v>140</v>
      </c>
      <c r="B1826" s="5"/>
      <c r="C1826" s="5"/>
      <c r="D1826" s="5"/>
      <c r="E1826" s="5"/>
    </row>
    <row r="1827" spans="1:5" x14ac:dyDescent="0.3">
      <c r="A1827" s="172" t="s">
        <v>632</v>
      </c>
      <c r="B1827" s="5"/>
      <c r="C1827" s="5"/>
      <c r="D1827" s="5"/>
      <c r="E1827" s="5"/>
    </row>
    <row r="1828" spans="1:5" ht="37.5" x14ac:dyDescent="0.3">
      <c r="A1828" s="207" t="s">
        <v>663</v>
      </c>
      <c r="B1828" s="12">
        <v>4000000</v>
      </c>
      <c r="C1828" s="12"/>
      <c r="D1828" s="12">
        <v>4000000</v>
      </c>
      <c r="E1828" s="12">
        <f>B1828+C1828-D1828</f>
        <v>0</v>
      </c>
    </row>
    <row r="1829" spans="1:5" x14ac:dyDescent="0.3">
      <c r="A1829" s="207" t="s">
        <v>664</v>
      </c>
      <c r="B1829" s="12">
        <v>4000000</v>
      </c>
      <c r="C1829" s="12">
        <v>6500000</v>
      </c>
      <c r="D1829" s="12"/>
      <c r="E1829" s="12">
        <f>B1829+C1829-D1829</f>
        <v>10500000</v>
      </c>
    </row>
    <row r="1830" spans="1:5" x14ac:dyDescent="0.3">
      <c r="A1830" s="207" t="s">
        <v>665</v>
      </c>
      <c r="B1830" s="12">
        <v>2000000</v>
      </c>
      <c r="C1830" s="12"/>
      <c r="D1830" s="12"/>
      <c r="E1830" s="12">
        <f>B1830+C1830-D1830</f>
        <v>2000000</v>
      </c>
    </row>
    <row r="1831" spans="1:5" x14ac:dyDescent="0.3">
      <c r="A1831" s="207" t="s">
        <v>666</v>
      </c>
      <c r="B1831" s="12">
        <v>3600000</v>
      </c>
      <c r="C1831" s="12"/>
      <c r="D1831" s="12"/>
      <c r="E1831" s="12">
        <f>B1831+C1831-D1831</f>
        <v>3600000</v>
      </c>
    </row>
    <row r="1832" spans="1:5" x14ac:dyDescent="0.3">
      <c r="A1832" s="168" t="s">
        <v>6</v>
      </c>
      <c r="B1832" s="7">
        <f>SUM(B1828:B1831)</f>
        <v>13600000</v>
      </c>
      <c r="C1832" s="7">
        <f>SUM(C1828:C1831)</f>
        <v>6500000</v>
      </c>
      <c r="D1832" s="7">
        <f>SUM(D1828:D1831)</f>
        <v>4000000</v>
      </c>
      <c r="E1832" s="7">
        <f>SUM(E1828:E1831)</f>
        <v>16100000</v>
      </c>
    </row>
    <row r="1833" spans="1:5" x14ac:dyDescent="0.3">
      <c r="A1833" s="22" t="s">
        <v>650</v>
      </c>
      <c r="B1833" s="12"/>
      <c r="C1833" s="12"/>
      <c r="D1833" s="12"/>
      <c r="E1833" s="12"/>
    </row>
    <row r="1834" spans="1:5" x14ac:dyDescent="0.3">
      <c r="A1834" s="197" t="s">
        <v>651</v>
      </c>
      <c r="B1834" s="12"/>
      <c r="C1834" s="12"/>
      <c r="D1834" s="12"/>
      <c r="E1834" s="12"/>
    </row>
    <row r="1835" spans="1:5" x14ac:dyDescent="0.3">
      <c r="A1835" s="101" t="s">
        <v>667</v>
      </c>
      <c r="B1835" s="14">
        <v>2400000</v>
      </c>
      <c r="C1835" s="23"/>
      <c r="D1835" s="14">
        <v>2400000</v>
      </c>
      <c r="E1835" s="24">
        <f>B1835+C1835-D1835</f>
        <v>0</v>
      </c>
    </row>
    <row r="1836" spans="1:5" ht="37.5" x14ac:dyDescent="0.3">
      <c r="A1836" s="101" t="s">
        <v>668</v>
      </c>
      <c r="B1836" s="14">
        <v>6500000</v>
      </c>
      <c r="C1836" s="14"/>
      <c r="D1836" s="14">
        <v>6500000</v>
      </c>
      <c r="E1836" s="24">
        <f>B1836+C1836-D1836</f>
        <v>0</v>
      </c>
    </row>
    <row r="1837" spans="1:5" x14ac:dyDescent="0.3">
      <c r="A1837" s="101" t="s">
        <v>669</v>
      </c>
      <c r="B1837" s="14">
        <v>2500000</v>
      </c>
      <c r="C1837" s="14"/>
      <c r="D1837" s="14">
        <v>2500000</v>
      </c>
      <c r="E1837" s="24">
        <f>B1837+C1837-D1837</f>
        <v>0</v>
      </c>
    </row>
    <row r="1838" spans="1:5" x14ac:dyDescent="0.3">
      <c r="A1838" s="6" t="s">
        <v>6</v>
      </c>
      <c r="B1838" s="7">
        <f>SUM(B1835:B1837)</f>
        <v>11400000</v>
      </c>
      <c r="C1838" s="7">
        <f>SUM(C1835:C1837)</f>
        <v>0</v>
      </c>
      <c r="D1838" s="7">
        <f>SUM(D1835:D1837)</f>
        <v>11400000</v>
      </c>
      <c r="E1838" s="7">
        <f>SUM(E1835:E1837)</f>
        <v>0</v>
      </c>
    </row>
    <row r="1839" spans="1:5" x14ac:dyDescent="0.3">
      <c r="A1839" s="31"/>
      <c r="B1839" s="5"/>
      <c r="C1839" s="5"/>
      <c r="D1839" s="5"/>
      <c r="E1839" s="5"/>
    </row>
    <row r="1840" spans="1:5" x14ac:dyDescent="0.3">
      <c r="A1840" s="6" t="s">
        <v>661</v>
      </c>
      <c r="B1840" s="7">
        <f>B1832+B1838</f>
        <v>25000000</v>
      </c>
      <c r="C1840" s="7">
        <f>C1832+C1838</f>
        <v>6500000</v>
      </c>
      <c r="D1840" s="7">
        <f>D1832+D1838</f>
        <v>15400000</v>
      </c>
      <c r="E1840" s="7">
        <f>E1832+E1838</f>
        <v>16100000</v>
      </c>
    </row>
    <row r="1841" spans="1:5" x14ac:dyDescent="0.3">
      <c r="A1841" s="31"/>
      <c r="B1841" s="5"/>
      <c r="C1841" s="5"/>
      <c r="D1841" s="5"/>
      <c r="E1841" s="5"/>
    </row>
    <row r="1842" spans="1:5" x14ac:dyDescent="0.3">
      <c r="A1842" s="6" t="s">
        <v>251</v>
      </c>
      <c r="B1842" s="7">
        <f>B1824+B1840</f>
        <v>50000000</v>
      </c>
      <c r="C1842" s="7">
        <f>C1824+C1840</f>
        <v>6500000</v>
      </c>
      <c r="D1842" s="7">
        <f>D1824+D1840</f>
        <v>15400000</v>
      </c>
      <c r="E1842" s="7">
        <f>B1842+C1842-D1842</f>
        <v>41100000</v>
      </c>
    </row>
    <row r="1843" spans="1:5" x14ac:dyDescent="0.3">
      <c r="A1843" s="31"/>
      <c r="B1843" s="52"/>
      <c r="C1843" s="52"/>
      <c r="D1843" s="52"/>
      <c r="E1843" s="52"/>
    </row>
    <row r="1844" spans="1:5" x14ac:dyDescent="0.25">
      <c r="A1844" s="54" t="s">
        <v>670</v>
      </c>
      <c r="B1844" s="54"/>
      <c r="C1844" s="54"/>
      <c r="D1844" s="54"/>
      <c r="E1844" s="54"/>
    </row>
    <row r="1845" spans="1:5" x14ac:dyDescent="0.25">
      <c r="A1845" s="161" t="s">
        <v>53</v>
      </c>
      <c r="B1845" s="217">
        <f>B1847</f>
        <v>500000</v>
      </c>
      <c r="C1845" s="161"/>
      <c r="D1845" s="161"/>
      <c r="E1845" s="217">
        <f>B1845+C1845-D1845</f>
        <v>500000</v>
      </c>
    </row>
    <row r="1846" spans="1:5" x14ac:dyDescent="0.25">
      <c r="A1846" s="54" t="s">
        <v>621</v>
      </c>
      <c r="B1846" s="33">
        <f>'[1]CURATIVE HEALTH'!$G$6</f>
        <v>500000</v>
      </c>
      <c r="C1846" s="54"/>
      <c r="D1846" s="54"/>
      <c r="E1846" s="222">
        <f t="shared" ref="E1846:E1912" si="54">B1846+C1846-D1846</f>
        <v>500000</v>
      </c>
    </row>
    <row r="1847" spans="1:5" x14ac:dyDescent="0.3">
      <c r="A1847" s="6" t="s">
        <v>6</v>
      </c>
      <c r="B1847" s="217">
        <f>B1846</f>
        <v>500000</v>
      </c>
      <c r="C1847" s="161"/>
      <c r="D1847" s="161"/>
      <c r="E1847" s="217">
        <f t="shared" si="54"/>
        <v>500000</v>
      </c>
    </row>
    <row r="1848" spans="1:5" x14ac:dyDescent="0.25">
      <c r="A1848" s="54"/>
      <c r="B1848" s="54"/>
      <c r="C1848" s="54"/>
      <c r="D1848" s="54"/>
      <c r="E1848" s="222">
        <f t="shared" si="54"/>
        <v>0</v>
      </c>
    </row>
    <row r="1849" spans="1:5" x14ac:dyDescent="0.3">
      <c r="A1849" s="168" t="s">
        <v>57</v>
      </c>
      <c r="B1849" s="7">
        <f>B1853+B1857+B1862+B1865+B1869+B1887+B1891+B1895+B1899+B1906+B1909+B1914+B1917</f>
        <v>24500000</v>
      </c>
      <c r="C1849" s="7"/>
      <c r="D1849" s="7"/>
      <c r="E1849" s="217">
        <f t="shared" si="54"/>
        <v>24500000</v>
      </c>
    </row>
    <row r="1850" spans="1:5" x14ac:dyDescent="0.3">
      <c r="A1850" s="172" t="s">
        <v>58</v>
      </c>
      <c r="B1850" s="5"/>
      <c r="C1850" s="5"/>
      <c r="D1850" s="5"/>
      <c r="E1850" s="222">
        <f t="shared" si="54"/>
        <v>0</v>
      </c>
    </row>
    <row r="1851" spans="1:5" x14ac:dyDescent="0.3">
      <c r="A1851" s="201" t="s">
        <v>60</v>
      </c>
      <c r="B1851" s="5">
        <f>'[1]CURATIVE HEALTH'!$G$14</f>
        <v>1200000</v>
      </c>
      <c r="C1851" s="5"/>
      <c r="D1851" s="5"/>
      <c r="E1851" s="223">
        <f t="shared" si="54"/>
        <v>1200000</v>
      </c>
    </row>
    <row r="1852" spans="1:5" x14ac:dyDescent="0.3">
      <c r="A1852" s="87" t="s">
        <v>390</v>
      </c>
      <c r="B1852" s="5">
        <f>'[1]CURATIVE HEALTH'!$G$15</f>
        <v>40000</v>
      </c>
      <c r="C1852" s="5"/>
      <c r="D1852" s="5"/>
      <c r="E1852" s="223">
        <f t="shared" si="54"/>
        <v>40000</v>
      </c>
    </row>
    <row r="1853" spans="1:5" x14ac:dyDescent="0.3">
      <c r="A1853" s="6" t="s">
        <v>6</v>
      </c>
      <c r="B1853" s="7">
        <f>SUM(B1851:B1852)</f>
        <v>1240000</v>
      </c>
      <c r="C1853" s="7"/>
      <c r="D1853" s="7"/>
      <c r="E1853" s="217">
        <f t="shared" si="54"/>
        <v>1240000</v>
      </c>
    </row>
    <row r="1854" spans="1:5" x14ac:dyDescent="0.3">
      <c r="A1854" s="172" t="s">
        <v>62</v>
      </c>
      <c r="B1854" s="5"/>
      <c r="C1854" s="5"/>
      <c r="D1854" s="5"/>
      <c r="E1854" s="222">
        <f t="shared" si="54"/>
        <v>0</v>
      </c>
    </row>
    <row r="1855" spans="1:5" x14ac:dyDescent="0.3">
      <c r="A1855" s="201" t="s">
        <v>63</v>
      </c>
      <c r="B1855" s="5">
        <f>'[1]CURATIVE HEALTH'!$G$18</f>
        <v>140000</v>
      </c>
      <c r="C1855" s="5"/>
      <c r="D1855" s="5"/>
      <c r="E1855" s="223">
        <f t="shared" si="54"/>
        <v>140000</v>
      </c>
    </row>
    <row r="1856" spans="1:5" x14ac:dyDescent="0.3">
      <c r="A1856" s="201" t="s">
        <v>64</v>
      </c>
      <c r="B1856" s="5">
        <f>'[1]CURATIVE HEALTH'!$G$19</f>
        <v>160000</v>
      </c>
      <c r="C1856" s="5"/>
      <c r="D1856" s="5"/>
      <c r="E1856" s="223">
        <f t="shared" si="54"/>
        <v>160000</v>
      </c>
    </row>
    <row r="1857" spans="1:5" x14ac:dyDescent="0.3">
      <c r="A1857" s="6" t="s">
        <v>6</v>
      </c>
      <c r="B1857" s="7">
        <f>SUM(B1855:B1856)</f>
        <v>300000</v>
      </c>
      <c r="C1857" s="7"/>
      <c r="D1857" s="7"/>
      <c r="E1857" s="217">
        <f t="shared" si="54"/>
        <v>300000</v>
      </c>
    </row>
    <row r="1858" spans="1:5" x14ac:dyDescent="0.3">
      <c r="A1858" s="172" t="s">
        <v>65</v>
      </c>
      <c r="B1858" s="5"/>
      <c r="C1858" s="5"/>
      <c r="D1858" s="12"/>
      <c r="E1858" s="222">
        <f t="shared" si="54"/>
        <v>0</v>
      </c>
    </row>
    <row r="1859" spans="1:5" x14ac:dyDescent="0.3">
      <c r="A1859" s="201" t="s">
        <v>66</v>
      </c>
      <c r="B1859" s="5">
        <f>'[1]CURATIVE HEALTH'!$G$22</f>
        <v>200000</v>
      </c>
      <c r="C1859" s="5"/>
      <c r="D1859" s="12"/>
      <c r="E1859" s="223">
        <f t="shared" si="54"/>
        <v>200000</v>
      </c>
    </row>
    <row r="1860" spans="1:5" x14ac:dyDescent="0.3">
      <c r="A1860" s="201" t="s">
        <v>67</v>
      </c>
      <c r="B1860" s="5">
        <f>'[1]CURATIVE HEALTH'!$G$23</f>
        <v>500000</v>
      </c>
      <c r="C1860" s="5"/>
      <c r="D1860" s="12"/>
      <c r="E1860" s="223">
        <f t="shared" si="54"/>
        <v>500000</v>
      </c>
    </row>
    <row r="1861" spans="1:5" x14ac:dyDescent="0.3">
      <c r="A1861" s="201" t="s">
        <v>68</v>
      </c>
      <c r="B1861" s="5">
        <f>'[1]CURATIVE HEALTH'!$G$24</f>
        <v>700000</v>
      </c>
      <c r="C1861" s="5"/>
      <c r="D1861" s="12"/>
      <c r="E1861" s="223">
        <f t="shared" si="54"/>
        <v>700000</v>
      </c>
    </row>
    <row r="1862" spans="1:5" x14ac:dyDescent="0.3">
      <c r="A1862" s="168" t="s">
        <v>6</v>
      </c>
      <c r="B1862" s="7">
        <f>SUM(B1859:B1861)</f>
        <v>1400000</v>
      </c>
      <c r="C1862" s="7"/>
      <c r="D1862" s="7"/>
      <c r="E1862" s="217">
        <f t="shared" si="54"/>
        <v>1400000</v>
      </c>
    </row>
    <row r="1863" spans="1:5" x14ac:dyDescent="0.3">
      <c r="A1863" s="172" t="s">
        <v>72</v>
      </c>
      <c r="B1863" s="5"/>
      <c r="C1863" s="5"/>
      <c r="D1863" s="5"/>
      <c r="E1863" s="222">
        <f t="shared" si="54"/>
        <v>0</v>
      </c>
    </row>
    <row r="1864" spans="1:5" x14ac:dyDescent="0.3">
      <c r="A1864" s="201" t="s">
        <v>73</v>
      </c>
      <c r="B1864" s="5">
        <f>'[1]CURATIVE HEALTH'!$G$28</f>
        <v>2000000</v>
      </c>
      <c r="C1864" s="5"/>
      <c r="D1864" s="5"/>
      <c r="E1864" s="223">
        <f t="shared" si="54"/>
        <v>2000000</v>
      </c>
    </row>
    <row r="1865" spans="1:5" x14ac:dyDescent="0.3">
      <c r="A1865" s="168" t="s">
        <v>6</v>
      </c>
      <c r="B1865" s="7">
        <f>'[1]CURATIVE HEALTH'!$G$28</f>
        <v>2000000</v>
      </c>
      <c r="C1865" s="7"/>
      <c r="D1865" s="7"/>
      <c r="E1865" s="217">
        <f t="shared" si="54"/>
        <v>2000000</v>
      </c>
    </row>
    <row r="1866" spans="1:5" x14ac:dyDescent="0.3">
      <c r="A1866" s="172" t="s">
        <v>80</v>
      </c>
      <c r="B1866" s="5"/>
      <c r="C1866" s="5"/>
      <c r="D1866" s="5"/>
      <c r="E1866" s="222">
        <f t="shared" si="54"/>
        <v>0</v>
      </c>
    </row>
    <row r="1867" spans="1:5" x14ac:dyDescent="0.3">
      <c r="A1867" s="201" t="s">
        <v>81</v>
      </c>
      <c r="B1867" s="5">
        <f>'[1]CURATIVE HEALTH'!$G$35</f>
        <v>200000</v>
      </c>
      <c r="C1867" s="5"/>
      <c r="D1867" s="5"/>
      <c r="E1867" s="223">
        <f t="shared" si="54"/>
        <v>200000</v>
      </c>
    </row>
    <row r="1868" spans="1:5" x14ac:dyDescent="0.3">
      <c r="A1868" s="201" t="s">
        <v>184</v>
      </c>
      <c r="B1868" s="5">
        <f>'[1]CURATIVE HEALTH'!$G$36</f>
        <v>600000</v>
      </c>
      <c r="C1868" s="5"/>
      <c r="D1868" s="5"/>
      <c r="E1868" s="223">
        <f t="shared" si="54"/>
        <v>600000</v>
      </c>
    </row>
    <row r="1869" spans="1:5" x14ac:dyDescent="0.3">
      <c r="A1869" s="168" t="s">
        <v>6</v>
      </c>
      <c r="B1869" s="7">
        <f>SUM(B1867:B1868)</f>
        <v>800000</v>
      </c>
      <c r="C1869" s="7"/>
      <c r="D1869" s="7"/>
      <c r="E1869" s="217">
        <f t="shared" si="54"/>
        <v>800000</v>
      </c>
    </row>
    <row r="1870" spans="1:5" x14ac:dyDescent="0.3">
      <c r="A1870" s="172" t="s">
        <v>85</v>
      </c>
      <c r="B1870" s="5"/>
      <c r="C1870" s="5"/>
      <c r="D1870" s="5"/>
      <c r="E1870" s="222">
        <f t="shared" si="54"/>
        <v>0</v>
      </c>
    </row>
    <row r="1871" spans="1:5" x14ac:dyDescent="0.3">
      <c r="A1871" s="87" t="s">
        <v>392</v>
      </c>
      <c r="B1871" s="5">
        <v>1800000</v>
      </c>
      <c r="C1871" s="5"/>
      <c r="D1871" s="5"/>
      <c r="E1871" s="223">
        <f t="shared" si="54"/>
        <v>1800000</v>
      </c>
    </row>
    <row r="1872" spans="1:5" x14ac:dyDescent="0.3">
      <c r="A1872" s="87" t="s">
        <v>393</v>
      </c>
      <c r="B1872" s="5">
        <v>2000000</v>
      </c>
      <c r="C1872" s="5"/>
      <c r="D1872" s="5"/>
      <c r="E1872" s="223">
        <f t="shared" si="54"/>
        <v>2000000</v>
      </c>
    </row>
    <row r="1873" spans="1:5" x14ac:dyDescent="0.3">
      <c r="A1873" s="87" t="s">
        <v>622</v>
      </c>
      <c r="B1873" s="5">
        <v>40000</v>
      </c>
      <c r="C1873" s="5"/>
      <c r="D1873" s="5"/>
      <c r="E1873" s="223">
        <f t="shared" si="54"/>
        <v>40000</v>
      </c>
    </row>
    <row r="1874" spans="1:5" x14ac:dyDescent="0.3">
      <c r="A1874" s="87" t="s">
        <v>623</v>
      </c>
      <c r="B1874" s="5">
        <v>500000</v>
      </c>
      <c r="C1874" s="5"/>
      <c r="D1874" s="5"/>
      <c r="E1874" s="223">
        <f t="shared" si="54"/>
        <v>500000</v>
      </c>
    </row>
    <row r="1875" spans="1:5" x14ac:dyDescent="0.3">
      <c r="A1875" s="87" t="s">
        <v>394</v>
      </c>
      <c r="B1875" s="5">
        <v>450000</v>
      </c>
      <c r="C1875" s="5"/>
      <c r="D1875" s="5"/>
      <c r="E1875" s="223">
        <f t="shared" si="54"/>
        <v>450000</v>
      </c>
    </row>
    <row r="1876" spans="1:5" x14ac:dyDescent="0.3">
      <c r="A1876" s="87" t="s">
        <v>624</v>
      </c>
      <c r="B1876" s="5">
        <v>5200000</v>
      </c>
      <c r="C1876" s="5"/>
      <c r="D1876" s="5"/>
      <c r="E1876" s="223">
        <f t="shared" si="54"/>
        <v>5200000</v>
      </c>
    </row>
    <row r="1877" spans="1:5" x14ac:dyDescent="0.3">
      <c r="A1877" s="87" t="s">
        <v>395</v>
      </c>
      <c r="B1877" s="5">
        <v>60000</v>
      </c>
      <c r="C1877" s="5"/>
      <c r="D1877" s="5"/>
      <c r="E1877" s="223">
        <f t="shared" si="54"/>
        <v>60000</v>
      </c>
    </row>
    <row r="1878" spans="1:5" x14ac:dyDescent="0.3">
      <c r="A1878" s="87" t="s">
        <v>396</v>
      </c>
      <c r="B1878" s="5">
        <v>60000</v>
      </c>
      <c r="C1878" s="5"/>
      <c r="D1878" s="5"/>
      <c r="E1878" s="223">
        <f t="shared" si="54"/>
        <v>60000</v>
      </c>
    </row>
    <row r="1879" spans="1:5" x14ac:dyDescent="0.3">
      <c r="A1879" s="87" t="s">
        <v>397</v>
      </c>
      <c r="B1879" s="5">
        <v>60000</v>
      </c>
      <c r="C1879" s="5"/>
      <c r="D1879" s="5"/>
      <c r="E1879" s="223">
        <f t="shared" si="54"/>
        <v>60000</v>
      </c>
    </row>
    <row r="1880" spans="1:5" x14ac:dyDescent="0.3">
      <c r="A1880" s="171" t="s">
        <v>398</v>
      </c>
      <c r="B1880" s="5"/>
      <c r="C1880" s="5"/>
      <c r="D1880" s="5"/>
      <c r="E1880" s="223">
        <f t="shared" si="54"/>
        <v>0</v>
      </c>
    </row>
    <row r="1881" spans="1:5" x14ac:dyDescent="0.3">
      <c r="A1881" s="87" t="s">
        <v>399</v>
      </c>
      <c r="B1881" s="5"/>
      <c r="C1881" s="5"/>
      <c r="D1881" s="5"/>
      <c r="E1881" s="223">
        <f t="shared" si="54"/>
        <v>0</v>
      </c>
    </row>
    <row r="1882" spans="1:5" x14ac:dyDescent="0.3">
      <c r="A1882" s="87" t="s">
        <v>400</v>
      </c>
      <c r="B1882" s="5">
        <v>150000</v>
      </c>
      <c r="C1882" s="5"/>
      <c r="D1882" s="5"/>
      <c r="E1882" s="223">
        <f t="shared" si="54"/>
        <v>150000</v>
      </c>
    </row>
    <row r="1883" spans="1:5" x14ac:dyDescent="0.3">
      <c r="A1883" s="87" t="s">
        <v>401</v>
      </c>
      <c r="B1883" s="5">
        <v>10000</v>
      </c>
      <c r="C1883" s="5"/>
      <c r="D1883" s="5"/>
      <c r="E1883" s="223">
        <f t="shared" si="54"/>
        <v>10000</v>
      </c>
    </row>
    <row r="1884" spans="1:5" x14ac:dyDescent="0.3">
      <c r="A1884" s="87" t="s">
        <v>86</v>
      </c>
      <c r="B1884" s="5">
        <v>820000</v>
      </c>
      <c r="C1884" s="5"/>
      <c r="D1884" s="5"/>
      <c r="E1884" s="223">
        <f t="shared" si="54"/>
        <v>820000</v>
      </c>
    </row>
    <row r="1885" spans="1:5" x14ac:dyDescent="0.3">
      <c r="A1885" s="87" t="s">
        <v>87</v>
      </c>
      <c r="B1885" s="5">
        <v>100000</v>
      </c>
      <c r="C1885" s="5"/>
      <c r="D1885" s="5"/>
      <c r="E1885" s="223">
        <f t="shared" si="54"/>
        <v>100000</v>
      </c>
    </row>
    <row r="1886" spans="1:5" x14ac:dyDescent="0.3">
      <c r="A1886" s="87" t="s">
        <v>88</v>
      </c>
      <c r="B1886" s="5">
        <v>900000</v>
      </c>
      <c r="C1886" s="5"/>
      <c r="D1886" s="5"/>
      <c r="E1886" s="223">
        <f t="shared" si="54"/>
        <v>900000</v>
      </c>
    </row>
    <row r="1887" spans="1:5" x14ac:dyDescent="0.3">
      <c r="A1887" s="168" t="s">
        <v>6</v>
      </c>
      <c r="B1887" s="7">
        <f>SUM(B1871:B1886)</f>
        <v>12150000</v>
      </c>
      <c r="C1887" s="7"/>
      <c r="D1887" s="7"/>
      <c r="E1887" s="217">
        <f t="shared" si="54"/>
        <v>12150000</v>
      </c>
    </row>
    <row r="1888" spans="1:5" x14ac:dyDescent="0.3">
      <c r="A1888" s="172" t="s">
        <v>89</v>
      </c>
      <c r="B1888" s="5"/>
      <c r="C1888" s="5"/>
      <c r="D1888" s="5"/>
      <c r="E1888" s="222">
        <f t="shared" si="54"/>
        <v>0</v>
      </c>
    </row>
    <row r="1889" spans="1:5" x14ac:dyDescent="0.3">
      <c r="A1889" s="201" t="s">
        <v>185</v>
      </c>
      <c r="B1889" s="5">
        <f>'[1]CURATIVE HEALTH'!$G$59</f>
        <v>2000000</v>
      </c>
      <c r="C1889" s="5"/>
      <c r="D1889" s="5"/>
      <c r="E1889" s="223">
        <f t="shared" si="54"/>
        <v>2000000</v>
      </c>
    </row>
    <row r="1890" spans="1:5" x14ac:dyDescent="0.3">
      <c r="A1890" s="201" t="s">
        <v>403</v>
      </c>
      <c r="B1890" s="5">
        <f>'[1]CURATIVE HEALTH'!$G$60</f>
        <v>400000</v>
      </c>
      <c r="C1890" s="5"/>
      <c r="D1890" s="5"/>
      <c r="E1890" s="223">
        <f t="shared" si="54"/>
        <v>400000</v>
      </c>
    </row>
    <row r="1891" spans="1:5" x14ac:dyDescent="0.3">
      <c r="A1891" s="168" t="s">
        <v>138</v>
      </c>
      <c r="B1891" s="7">
        <f>SUM(B1889:B1890)</f>
        <v>2400000</v>
      </c>
      <c r="C1891" s="7"/>
      <c r="D1891" s="7"/>
      <c r="E1891" s="217">
        <f t="shared" si="54"/>
        <v>2400000</v>
      </c>
    </row>
    <row r="1892" spans="1:5" x14ac:dyDescent="0.3">
      <c r="A1892" s="172" t="s">
        <v>91</v>
      </c>
      <c r="B1892" s="5"/>
      <c r="C1892" s="5"/>
      <c r="D1892" s="5"/>
      <c r="E1892" s="222">
        <f t="shared" si="54"/>
        <v>0</v>
      </c>
    </row>
    <row r="1893" spans="1:5" x14ac:dyDescent="0.3">
      <c r="A1893" s="201" t="s">
        <v>92</v>
      </c>
      <c r="B1893" s="5">
        <v>30000</v>
      </c>
      <c r="C1893" s="5"/>
      <c r="D1893" s="5"/>
      <c r="E1893" s="223">
        <f t="shared" si="54"/>
        <v>30000</v>
      </c>
    </row>
    <row r="1894" spans="1:5" x14ac:dyDescent="0.3">
      <c r="A1894" s="201" t="s">
        <v>625</v>
      </c>
      <c r="B1894" s="5">
        <v>20000</v>
      </c>
      <c r="C1894" s="5"/>
      <c r="D1894" s="5"/>
      <c r="E1894" s="223">
        <f t="shared" si="54"/>
        <v>20000</v>
      </c>
    </row>
    <row r="1895" spans="1:5" x14ac:dyDescent="0.3">
      <c r="A1895" s="168" t="s">
        <v>6</v>
      </c>
      <c r="B1895" s="7">
        <f>SUM(B1893:B1894)</f>
        <v>50000</v>
      </c>
      <c r="C1895" s="7"/>
      <c r="D1895" s="7"/>
      <c r="E1895" s="217">
        <f t="shared" si="54"/>
        <v>50000</v>
      </c>
    </row>
    <row r="1896" spans="1:5" x14ac:dyDescent="0.3">
      <c r="A1896" s="172" t="s">
        <v>186</v>
      </c>
      <c r="B1896" s="5"/>
      <c r="C1896" s="5"/>
      <c r="D1896" s="5"/>
      <c r="E1896" s="222">
        <f t="shared" si="54"/>
        <v>0</v>
      </c>
    </row>
    <row r="1897" spans="1:5" x14ac:dyDescent="0.3">
      <c r="A1897" s="201" t="s">
        <v>97</v>
      </c>
      <c r="B1897" s="5">
        <v>200000</v>
      </c>
      <c r="C1897" s="5"/>
      <c r="D1897" s="5"/>
      <c r="E1897" s="223">
        <f t="shared" si="54"/>
        <v>200000</v>
      </c>
    </row>
    <row r="1898" spans="1:5" x14ac:dyDescent="0.3">
      <c r="A1898" s="201" t="s">
        <v>404</v>
      </c>
      <c r="B1898" s="5">
        <v>160000</v>
      </c>
      <c r="C1898" s="5"/>
      <c r="D1898" s="5"/>
      <c r="E1898" s="223">
        <f t="shared" si="54"/>
        <v>160000</v>
      </c>
    </row>
    <row r="1899" spans="1:5" x14ac:dyDescent="0.3">
      <c r="A1899" s="168" t="s">
        <v>6</v>
      </c>
      <c r="B1899" s="7">
        <f>SUM(B1897:B1898)</f>
        <v>360000</v>
      </c>
      <c r="C1899" s="7"/>
      <c r="D1899" s="7"/>
      <c r="E1899" s="217">
        <f t="shared" si="54"/>
        <v>360000</v>
      </c>
    </row>
    <row r="1900" spans="1:5" x14ac:dyDescent="0.3">
      <c r="A1900" s="172" t="s">
        <v>98</v>
      </c>
      <c r="B1900" s="5"/>
      <c r="C1900" s="5"/>
      <c r="D1900" s="5"/>
      <c r="E1900" s="222">
        <f t="shared" si="54"/>
        <v>0</v>
      </c>
    </row>
    <row r="1901" spans="1:5" x14ac:dyDescent="0.3">
      <c r="A1901" s="201" t="s">
        <v>626</v>
      </c>
      <c r="B1901" s="5">
        <v>300000</v>
      </c>
      <c r="C1901" s="5"/>
      <c r="D1901" s="5"/>
      <c r="E1901" s="223">
        <f t="shared" si="54"/>
        <v>300000</v>
      </c>
    </row>
    <row r="1902" spans="1:5" x14ac:dyDescent="0.3">
      <c r="A1902" s="201" t="s">
        <v>99</v>
      </c>
      <c r="B1902" s="5">
        <v>100000</v>
      </c>
      <c r="C1902" s="5"/>
      <c r="D1902" s="5"/>
      <c r="E1902" s="223">
        <f t="shared" si="54"/>
        <v>100000</v>
      </c>
    </row>
    <row r="1903" spans="1:5" x14ac:dyDescent="0.3">
      <c r="A1903" s="201" t="s">
        <v>405</v>
      </c>
      <c r="B1903" s="5">
        <v>1000000</v>
      </c>
      <c r="C1903" s="5"/>
      <c r="D1903" s="5"/>
      <c r="E1903" s="223">
        <f t="shared" si="54"/>
        <v>1000000</v>
      </c>
    </row>
    <row r="1904" spans="1:5" x14ac:dyDescent="0.3">
      <c r="A1904" s="201" t="s">
        <v>100</v>
      </c>
      <c r="B1904" s="5">
        <v>500000</v>
      </c>
      <c r="C1904" s="5"/>
      <c r="D1904" s="5"/>
      <c r="E1904" s="223">
        <f t="shared" si="54"/>
        <v>500000</v>
      </c>
    </row>
    <row r="1905" spans="1:5" x14ac:dyDescent="0.3">
      <c r="A1905" s="201" t="s">
        <v>406</v>
      </c>
      <c r="B1905" s="5">
        <v>200000</v>
      </c>
      <c r="C1905" s="5"/>
      <c r="D1905" s="5"/>
      <c r="E1905" s="223">
        <f t="shared" si="54"/>
        <v>200000</v>
      </c>
    </row>
    <row r="1906" spans="1:5" x14ac:dyDescent="0.3">
      <c r="A1906" s="168" t="s">
        <v>6</v>
      </c>
      <c r="B1906" s="7">
        <f>SUM(B1901:B1905)</f>
        <v>2100000</v>
      </c>
      <c r="C1906" s="7"/>
      <c r="D1906" s="7"/>
      <c r="E1906" s="217">
        <f t="shared" si="54"/>
        <v>2100000</v>
      </c>
    </row>
    <row r="1907" spans="1:5" x14ac:dyDescent="0.3">
      <c r="A1907" s="172" t="s">
        <v>407</v>
      </c>
      <c r="B1907" s="5"/>
      <c r="C1907" s="5"/>
      <c r="D1907" s="5"/>
      <c r="E1907" s="222">
        <f t="shared" si="54"/>
        <v>0</v>
      </c>
    </row>
    <row r="1908" spans="1:5" x14ac:dyDescent="0.3">
      <c r="A1908" s="201" t="s">
        <v>408</v>
      </c>
      <c r="B1908" s="5">
        <f>'[1]CURATIVE HEALTH'!$G$80</f>
        <v>300000</v>
      </c>
      <c r="C1908" s="5"/>
      <c r="D1908" s="5"/>
      <c r="E1908" s="223">
        <f t="shared" si="54"/>
        <v>300000</v>
      </c>
    </row>
    <row r="1909" spans="1:5" x14ac:dyDescent="0.3">
      <c r="A1909" s="168" t="s">
        <v>6</v>
      </c>
      <c r="B1909" s="7">
        <f>SUM(B1908)</f>
        <v>300000</v>
      </c>
      <c r="C1909" s="7"/>
      <c r="D1909" s="7"/>
      <c r="E1909" s="217">
        <f t="shared" si="54"/>
        <v>300000</v>
      </c>
    </row>
    <row r="1910" spans="1:5" x14ac:dyDescent="0.3">
      <c r="A1910" s="172" t="s">
        <v>102</v>
      </c>
      <c r="B1910" s="5"/>
      <c r="C1910" s="5"/>
      <c r="D1910" s="5"/>
      <c r="E1910" s="222">
        <f t="shared" si="54"/>
        <v>0</v>
      </c>
    </row>
    <row r="1911" spans="1:5" x14ac:dyDescent="0.3">
      <c r="A1911" s="201" t="s">
        <v>103</v>
      </c>
      <c r="B1911" s="5">
        <v>200000</v>
      </c>
      <c r="C1911" s="5"/>
      <c r="D1911" s="5"/>
      <c r="E1911" s="223">
        <f t="shared" si="54"/>
        <v>200000</v>
      </c>
    </row>
    <row r="1912" spans="1:5" x14ac:dyDescent="0.3">
      <c r="A1912" s="201" t="s">
        <v>104</v>
      </c>
      <c r="B1912" s="5">
        <v>500000</v>
      </c>
      <c r="C1912" s="5"/>
      <c r="D1912" s="5"/>
      <c r="E1912" s="223">
        <f t="shared" si="54"/>
        <v>500000</v>
      </c>
    </row>
    <row r="1913" spans="1:5" x14ac:dyDescent="0.3">
      <c r="A1913" s="201" t="s">
        <v>175</v>
      </c>
      <c r="B1913" s="5">
        <v>300000</v>
      </c>
      <c r="C1913" s="5"/>
      <c r="D1913" s="5"/>
      <c r="E1913" s="223">
        <f t="shared" ref="E1913:E1926" si="55">B1913+C1913-D1913</f>
        <v>300000</v>
      </c>
    </row>
    <row r="1914" spans="1:5" x14ac:dyDescent="0.3">
      <c r="A1914" s="168" t="s">
        <v>6</v>
      </c>
      <c r="B1914" s="7">
        <f>SUM(B1911:B1913)</f>
        <v>1000000</v>
      </c>
      <c r="C1914" s="7"/>
      <c r="D1914" s="7"/>
      <c r="E1914" s="217">
        <f t="shared" si="55"/>
        <v>1000000</v>
      </c>
    </row>
    <row r="1915" spans="1:5" x14ac:dyDescent="0.3">
      <c r="A1915" s="172" t="s">
        <v>409</v>
      </c>
      <c r="B1915" s="5"/>
      <c r="C1915" s="5"/>
      <c r="D1915" s="5"/>
      <c r="E1915" s="222">
        <f t="shared" si="55"/>
        <v>0</v>
      </c>
    </row>
    <row r="1916" spans="1:5" x14ac:dyDescent="0.3">
      <c r="A1916" s="201" t="s">
        <v>410</v>
      </c>
      <c r="B1916" s="5">
        <f>'[1]CURATIVE HEALTH'!$G$88</f>
        <v>400000</v>
      </c>
      <c r="C1916" s="5"/>
      <c r="D1916" s="5"/>
      <c r="E1916" s="223">
        <f t="shared" si="55"/>
        <v>400000</v>
      </c>
    </row>
    <row r="1917" spans="1:5" x14ac:dyDescent="0.3">
      <c r="A1917" s="168" t="s">
        <v>6</v>
      </c>
      <c r="B1917" s="7">
        <f>SUM(B1916)</f>
        <v>400000</v>
      </c>
      <c r="C1917" s="7"/>
      <c r="D1917" s="7"/>
      <c r="E1917" s="217">
        <f t="shared" si="55"/>
        <v>400000</v>
      </c>
    </row>
    <row r="1918" spans="1:5" x14ac:dyDescent="0.3">
      <c r="A1918" s="171"/>
      <c r="B1918" s="21"/>
      <c r="C1918" s="21"/>
      <c r="D1918" s="21"/>
      <c r="E1918" s="222">
        <f t="shared" si="55"/>
        <v>0</v>
      </c>
    </row>
    <row r="1919" spans="1:5" x14ac:dyDescent="0.3">
      <c r="A1919" s="168" t="s">
        <v>203</v>
      </c>
      <c r="B1919" s="7">
        <f>B1845+B1849</f>
        <v>25000000</v>
      </c>
      <c r="C1919" s="7"/>
      <c r="D1919" s="7"/>
      <c r="E1919" s="217">
        <f t="shared" si="55"/>
        <v>25000000</v>
      </c>
    </row>
    <row r="1920" spans="1:5" x14ac:dyDescent="0.3">
      <c r="A1920" s="8" t="s">
        <v>140</v>
      </c>
      <c r="B1920" s="5"/>
      <c r="C1920" s="5"/>
      <c r="D1920" s="5"/>
      <c r="E1920" s="222">
        <f t="shared" si="55"/>
        <v>0</v>
      </c>
    </row>
    <row r="1921" spans="1:5" x14ac:dyDescent="0.3">
      <c r="A1921" s="172" t="s">
        <v>409</v>
      </c>
      <c r="B1921" s="5"/>
      <c r="C1921" s="5"/>
      <c r="D1921" s="5"/>
      <c r="E1921" s="222">
        <f t="shared" si="55"/>
        <v>0</v>
      </c>
    </row>
    <row r="1922" spans="1:5" x14ac:dyDescent="0.3">
      <c r="A1922" s="207" t="s">
        <v>671</v>
      </c>
      <c r="B1922" s="12">
        <v>3000000</v>
      </c>
      <c r="C1922" s="12"/>
      <c r="D1922" s="12"/>
      <c r="E1922" s="224">
        <f t="shared" si="55"/>
        <v>3000000</v>
      </c>
    </row>
    <row r="1923" spans="1:5" x14ac:dyDescent="0.3">
      <c r="A1923" s="207" t="s">
        <v>672</v>
      </c>
      <c r="B1923" s="12">
        <v>4000000</v>
      </c>
      <c r="C1923" s="12"/>
      <c r="D1923" s="12">
        <v>4000000</v>
      </c>
      <c r="E1923" s="224">
        <f t="shared" si="55"/>
        <v>0</v>
      </c>
    </row>
    <row r="1924" spans="1:5" x14ac:dyDescent="0.3">
      <c r="A1924" s="207" t="s">
        <v>673</v>
      </c>
      <c r="B1924" s="12"/>
      <c r="C1924" s="12">
        <v>4000000</v>
      </c>
      <c r="D1924" s="12"/>
      <c r="E1924" s="224">
        <f t="shared" si="55"/>
        <v>4000000</v>
      </c>
    </row>
    <row r="1925" spans="1:5" ht="37.5" x14ac:dyDescent="0.3">
      <c r="A1925" s="207" t="s">
        <v>674</v>
      </c>
      <c r="B1925" s="12"/>
      <c r="C1925" s="12">
        <v>8000000</v>
      </c>
      <c r="D1925" s="12"/>
      <c r="E1925" s="224">
        <f t="shared" si="55"/>
        <v>8000000</v>
      </c>
    </row>
    <row r="1926" spans="1:5" x14ac:dyDescent="0.3">
      <c r="A1926" s="207" t="s">
        <v>675</v>
      </c>
      <c r="B1926" s="12">
        <v>3600000</v>
      </c>
      <c r="C1926" s="12"/>
      <c r="D1926" s="12"/>
      <c r="E1926" s="224">
        <f t="shared" si="55"/>
        <v>3600000</v>
      </c>
    </row>
    <row r="1927" spans="1:5" x14ac:dyDescent="0.3">
      <c r="A1927" s="168" t="s">
        <v>138</v>
      </c>
      <c r="B1927" s="7">
        <f>SUM(B1922:B1926)</f>
        <v>10600000</v>
      </c>
      <c r="C1927" s="7">
        <f>SUM(C1922:C1926)</f>
        <v>12000000</v>
      </c>
      <c r="D1927" s="7">
        <f>SUM(D1922:D1926)</f>
        <v>4000000</v>
      </c>
      <c r="E1927" s="7">
        <f>SUM(E1922:E1926)</f>
        <v>18600000</v>
      </c>
    </row>
    <row r="1928" spans="1:5" x14ac:dyDescent="0.3">
      <c r="A1928" s="215" t="s">
        <v>650</v>
      </c>
      <c r="B1928" s="5"/>
      <c r="C1928" s="5"/>
      <c r="D1928" s="5"/>
      <c r="E1928" s="222">
        <f>B1928+C1928-D1928</f>
        <v>0</v>
      </c>
    </row>
    <row r="1929" spans="1:5" x14ac:dyDescent="0.3">
      <c r="A1929" s="203" t="s">
        <v>651</v>
      </c>
      <c r="B1929" s="12"/>
      <c r="C1929" s="12"/>
      <c r="D1929" s="12"/>
      <c r="E1929" s="222">
        <f>B1929+C1929-D1929</f>
        <v>0</v>
      </c>
    </row>
    <row r="1930" spans="1:5" x14ac:dyDescent="0.3">
      <c r="A1930" s="196" t="s">
        <v>676</v>
      </c>
      <c r="B1930" s="12">
        <v>16000000</v>
      </c>
      <c r="C1930" s="12"/>
      <c r="D1930" s="12"/>
      <c r="E1930" s="223">
        <f>B1930+C1930-D1930</f>
        <v>16000000</v>
      </c>
    </row>
    <row r="1931" spans="1:5" x14ac:dyDescent="0.3">
      <c r="A1931" s="196" t="s">
        <v>677</v>
      </c>
      <c r="B1931" s="12">
        <v>1200000</v>
      </c>
      <c r="C1931" s="12"/>
      <c r="D1931" s="12">
        <v>1200000</v>
      </c>
      <c r="E1931" s="225">
        <f>B1931+C1931-D1931</f>
        <v>0</v>
      </c>
    </row>
    <row r="1932" spans="1:5" x14ac:dyDescent="0.3">
      <c r="A1932" s="6" t="s">
        <v>6</v>
      </c>
      <c r="B1932" s="7">
        <f>SUM(B1930:B1931)</f>
        <v>17200000</v>
      </c>
      <c r="C1932" s="7">
        <f>SUM(C1930:C1931)</f>
        <v>0</v>
      </c>
      <c r="D1932" s="7">
        <f>SUM(D1930:D1931)</f>
        <v>1200000</v>
      </c>
      <c r="E1932" s="7">
        <f>SUM(E1930:E1931)</f>
        <v>16000000</v>
      </c>
    </row>
    <row r="1933" spans="1:5" x14ac:dyDescent="0.3">
      <c r="A1933" s="105"/>
      <c r="B1933" s="24"/>
      <c r="C1933" s="24"/>
      <c r="D1933" s="24"/>
      <c r="E1933" s="222">
        <f>B1933+C1933-D1933</f>
        <v>0</v>
      </c>
    </row>
    <row r="1934" spans="1:5" x14ac:dyDescent="0.3">
      <c r="A1934" s="31"/>
      <c r="B1934" s="5"/>
      <c r="C1934" s="5"/>
      <c r="D1934" s="5"/>
      <c r="E1934" s="222">
        <f>B1934+C1934-D1934</f>
        <v>0</v>
      </c>
    </row>
    <row r="1935" spans="1:5" x14ac:dyDescent="0.3">
      <c r="A1935" s="6" t="s">
        <v>661</v>
      </c>
      <c r="B1935" s="7">
        <f>B1927+B1932</f>
        <v>27800000</v>
      </c>
      <c r="C1935" s="7">
        <f>C1927+C1932</f>
        <v>12000000</v>
      </c>
      <c r="D1935" s="7">
        <f>D1927+D1932</f>
        <v>5200000</v>
      </c>
      <c r="E1935" s="7">
        <f>E1927+E1932</f>
        <v>34600000</v>
      </c>
    </row>
    <row r="1936" spans="1:5" x14ac:dyDescent="0.3">
      <c r="A1936" s="31"/>
      <c r="B1936" s="5"/>
      <c r="C1936" s="5"/>
      <c r="D1936" s="5"/>
      <c r="E1936" s="222">
        <f>B1936+C1936-D1936</f>
        <v>0</v>
      </c>
    </row>
    <row r="1937" spans="1:5" x14ac:dyDescent="0.3">
      <c r="A1937" s="6" t="s">
        <v>251</v>
      </c>
      <c r="B1937" s="7">
        <f>B1919+B1935</f>
        <v>52800000</v>
      </c>
      <c r="C1937" s="7">
        <f>C1919+C1935</f>
        <v>12000000</v>
      </c>
      <c r="D1937" s="7">
        <f>D1919+D1935</f>
        <v>5200000</v>
      </c>
      <c r="E1937" s="7">
        <f>E1919+E1935</f>
        <v>59600000</v>
      </c>
    </row>
    <row r="1938" spans="1:5" x14ac:dyDescent="0.3">
      <c r="A1938" s="31"/>
      <c r="B1938" s="52"/>
      <c r="C1938" s="52"/>
      <c r="D1938" s="52"/>
      <c r="E1938" s="222">
        <f t="shared" ref="E1938:E2001" si="56">B1938+C1938-D1938</f>
        <v>0</v>
      </c>
    </row>
    <row r="1939" spans="1:5" x14ac:dyDescent="0.25">
      <c r="A1939" s="226" t="s">
        <v>678</v>
      </c>
      <c r="B1939" s="226"/>
      <c r="C1939" s="226"/>
      <c r="D1939" s="226"/>
      <c r="E1939" s="222">
        <f t="shared" si="56"/>
        <v>0</v>
      </c>
    </row>
    <row r="1940" spans="1:5" x14ac:dyDescent="0.3">
      <c r="A1940" s="8" t="s">
        <v>679</v>
      </c>
      <c r="B1940" s="5"/>
      <c r="C1940" s="5"/>
      <c r="D1940" s="5"/>
      <c r="E1940" s="222">
        <f t="shared" si="56"/>
        <v>0</v>
      </c>
    </row>
    <row r="1941" spans="1:5" x14ac:dyDescent="0.3">
      <c r="A1941" s="168" t="s">
        <v>57</v>
      </c>
      <c r="B1941" s="7">
        <f>B1945+B1949+B1955+B1959+B1962+B1967+B1979+B1983+B1989+B1993+B1997+B2000+B2005+B2008</f>
        <v>3650000</v>
      </c>
      <c r="C1941" s="59"/>
      <c r="D1941" s="59"/>
      <c r="E1941" s="217">
        <f t="shared" si="56"/>
        <v>3650000</v>
      </c>
    </row>
    <row r="1942" spans="1:5" x14ac:dyDescent="0.3">
      <c r="A1942" s="174" t="s">
        <v>58</v>
      </c>
      <c r="B1942" s="5"/>
      <c r="C1942" s="5"/>
      <c r="D1942" s="5"/>
      <c r="E1942" s="222">
        <f t="shared" si="56"/>
        <v>0</v>
      </c>
    </row>
    <row r="1943" spans="1:5" x14ac:dyDescent="0.3">
      <c r="A1943" s="206" t="s">
        <v>59</v>
      </c>
      <c r="B1943" s="5"/>
      <c r="C1943" s="5"/>
      <c r="D1943" s="5"/>
      <c r="E1943" s="222">
        <f t="shared" si="56"/>
        <v>0</v>
      </c>
    </row>
    <row r="1944" spans="1:5" x14ac:dyDescent="0.3">
      <c r="A1944" s="87" t="s">
        <v>60</v>
      </c>
      <c r="B1944" s="227">
        <v>50000</v>
      </c>
      <c r="C1944" s="5"/>
      <c r="D1944" s="5"/>
      <c r="E1944" s="223">
        <f t="shared" si="56"/>
        <v>50000</v>
      </c>
    </row>
    <row r="1945" spans="1:5" x14ac:dyDescent="0.3">
      <c r="A1945" s="205" t="s">
        <v>6</v>
      </c>
      <c r="B1945" s="228">
        <v>50000</v>
      </c>
      <c r="C1945" s="229"/>
      <c r="D1945" s="229"/>
      <c r="E1945" s="217">
        <f t="shared" si="56"/>
        <v>50000</v>
      </c>
    </row>
    <row r="1946" spans="1:5" x14ac:dyDescent="0.3">
      <c r="A1946" s="174" t="s">
        <v>62</v>
      </c>
      <c r="B1946" s="5"/>
      <c r="C1946" s="5"/>
      <c r="D1946" s="5"/>
      <c r="E1946" s="222">
        <f t="shared" si="56"/>
        <v>0</v>
      </c>
    </row>
    <row r="1947" spans="1:5" x14ac:dyDescent="0.3">
      <c r="A1947" s="87" t="s">
        <v>63</v>
      </c>
      <c r="B1947" s="5">
        <f>'[1]CURATIVE HEALTH'!$H$18</f>
        <v>100000</v>
      </c>
      <c r="C1947" s="5"/>
      <c r="D1947" s="5"/>
      <c r="E1947" s="223">
        <f t="shared" si="56"/>
        <v>100000</v>
      </c>
    </row>
    <row r="1948" spans="1:5" x14ac:dyDescent="0.3">
      <c r="A1948" s="87" t="s">
        <v>64</v>
      </c>
      <c r="B1948" s="5"/>
      <c r="C1948" s="5"/>
      <c r="D1948" s="5"/>
      <c r="E1948" s="225">
        <f t="shared" si="56"/>
        <v>0</v>
      </c>
    </row>
    <row r="1949" spans="1:5" x14ac:dyDescent="0.3">
      <c r="A1949" s="6" t="s">
        <v>6</v>
      </c>
      <c r="B1949" s="59">
        <f>SUM(B1947:B1948)</f>
        <v>100000</v>
      </c>
      <c r="C1949" s="230"/>
      <c r="D1949" s="230"/>
      <c r="E1949" s="217">
        <f t="shared" si="56"/>
        <v>100000</v>
      </c>
    </row>
    <row r="1950" spans="1:5" x14ac:dyDescent="0.3">
      <c r="A1950" s="8" t="s">
        <v>680</v>
      </c>
      <c r="B1950" s="5"/>
      <c r="C1950" s="5"/>
      <c r="D1950" s="5"/>
      <c r="E1950" s="222">
        <f t="shared" si="56"/>
        <v>0</v>
      </c>
    </row>
    <row r="1951" spans="1:5" x14ac:dyDescent="0.3">
      <c r="A1951" s="31" t="s">
        <v>66</v>
      </c>
      <c r="B1951" s="5">
        <v>30000</v>
      </c>
      <c r="C1951" s="5"/>
      <c r="D1951" s="5"/>
      <c r="E1951" s="223">
        <f t="shared" si="56"/>
        <v>30000</v>
      </c>
    </row>
    <row r="1952" spans="1:5" x14ac:dyDescent="0.3">
      <c r="A1952" s="31" t="s">
        <v>67</v>
      </c>
      <c r="B1952" s="5">
        <v>100000</v>
      </c>
      <c r="C1952" s="5"/>
      <c r="D1952" s="5"/>
      <c r="E1952" s="223">
        <f t="shared" si="56"/>
        <v>100000</v>
      </c>
    </row>
    <row r="1953" spans="1:5" x14ac:dyDescent="0.3">
      <c r="A1953" s="31" t="s">
        <v>68</v>
      </c>
      <c r="B1953" s="5">
        <v>100000</v>
      </c>
      <c r="C1953" s="5"/>
      <c r="D1953" s="5"/>
      <c r="E1953" s="223">
        <f t="shared" si="56"/>
        <v>100000</v>
      </c>
    </row>
    <row r="1954" spans="1:5" x14ac:dyDescent="0.3">
      <c r="A1954" s="31" t="s">
        <v>391</v>
      </c>
      <c r="B1954" s="5"/>
      <c r="C1954" s="5"/>
      <c r="D1954" s="5"/>
      <c r="E1954" s="223">
        <f t="shared" si="56"/>
        <v>0</v>
      </c>
    </row>
    <row r="1955" spans="1:5" x14ac:dyDescent="0.3">
      <c r="A1955" s="148" t="s">
        <v>6</v>
      </c>
      <c r="B1955" s="59">
        <v>230000</v>
      </c>
      <c r="C1955" s="59"/>
      <c r="D1955" s="59"/>
      <c r="E1955" s="217">
        <f t="shared" si="56"/>
        <v>230000</v>
      </c>
    </row>
    <row r="1956" spans="1:5" x14ac:dyDescent="0.3">
      <c r="A1956" s="8" t="s">
        <v>72</v>
      </c>
      <c r="B1956" s="5"/>
      <c r="C1956" s="5"/>
      <c r="D1956" s="5"/>
      <c r="E1956" s="225">
        <f t="shared" si="56"/>
        <v>0</v>
      </c>
    </row>
    <row r="1957" spans="1:5" x14ac:dyDescent="0.3">
      <c r="A1957" s="31" t="s">
        <v>73</v>
      </c>
      <c r="B1957" s="5">
        <v>50000</v>
      </c>
      <c r="C1957" s="5"/>
      <c r="D1957" s="5"/>
      <c r="E1957" s="223">
        <f t="shared" si="56"/>
        <v>50000</v>
      </c>
    </row>
    <row r="1958" spans="1:5" x14ac:dyDescent="0.3">
      <c r="A1958" s="31" t="s">
        <v>146</v>
      </c>
      <c r="B1958" s="5"/>
      <c r="C1958" s="5"/>
      <c r="D1958" s="5"/>
      <c r="E1958" s="225">
        <f t="shared" si="56"/>
        <v>0</v>
      </c>
    </row>
    <row r="1959" spans="1:5" x14ac:dyDescent="0.3">
      <c r="A1959" s="148" t="s">
        <v>6</v>
      </c>
      <c r="B1959" s="7">
        <v>50000</v>
      </c>
      <c r="C1959" s="59"/>
      <c r="D1959" s="59"/>
      <c r="E1959" s="217">
        <f t="shared" si="56"/>
        <v>50000</v>
      </c>
    </row>
    <row r="1960" spans="1:5" x14ac:dyDescent="0.3">
      <c r="A1960" s="172" t="s">
        <v>78</v>
      </c>
      <c r="B1960" s="5"/>
      <c r="C1960" s="5"/>
      <c r="D1960" s="5"/>
      <c r="E1960" s="225">
        <f t="shared" si="56"/>
        <v>0</v>
      </c>
    </row>
    <row r="1961" spans="1:5" x14ac:dyDescent="0.3">
      <c r="A1961" s="201" t="s">
        <v>79</v>
      </c>
      <c r="B1961" s="5"/>
      <c r="C1961" s="5"/>
      <c r="D1961" s="5"/>
      <c r="E1961" s="225">
        <f t="shared" si="56"/>
        <v>0</v>
      </c>
    </row>
    <row r="1962" spans="1:5" x14ac:dyDescent="0.3">
      <c r="A1962" s="148" t="s">
        <v>6</v>
      </c>
      <c r="B1962" s="230">
        <v>0</v>
      </c>
      <c r="C1962" s="230"/>
      <c r="D1962" s="230"/>
      <c r="E1962" s="217">
        <f t="shared" si="56"/>
        <v>0</v>
      </c>
    </row>
    <row r="1963" spans="1:5" x14ac:dyDescent="0.3">
      <c r="A1963" s="172" t="s">
        <v>80</v>
      </c>
      <c r="B1963" s="5"/>
      <c r="C1963" s="5"/>
      <c r="D1963" s="5"/>
      <c r="E1963" s="225">
        <f t="shared" si="56"/>
        <v>0</v>
      </c>
    </row>
    <row r="1964" spans="1:5" x14ac:dyDescent="0.3">
      <c r="A1964" s="201" t="s">
        <v>81</v>
      </c>
      <c r="B1964" s="5">
        <v>100000</v>
      </c>
      <c r="C1964" s="5"/>
      <c r="D1964" s="5"/>
      <c r="E1964" s="223">
        <f t="shared" si="56"/>
        <v>100000</v>
      </c>
    </row>
    <row r="1965" spans="1:5" x14ac:dyDescent="0.3">
      <c r="A1965" s="201" t="s">
        <v>184</v>
      </c>
      <c r="B1965" s="5">
        <v>200000</v>
      </c>
      <c r="C1965" s="5"/>
      <c r="D1965" s="5"/>
      <c r="E1965" s="223">
        <f t="shared" si="56"/>
        <v>200000</v>
      </c>
    </row>
    <row r="1966" spans="1:5" x14ac:dyDescent="0.3">
      <c r="A1966" s="201" t="s">
        <v>83</v>
      </c>
      <c r="B1966" s="5"/>
      <c r="C1966" s="5"/>
      <c r="D1966" s="5"/>
      <c r="E1966" s="223">
        <f t="shared" si="56"/>
        <v>0</v>
      </c>
    </row>
    <row r="1967" spans="1:5" x14ac:dyDescent="0.3">
      <c r="A1967" s="148" t="s">
        <v>6</v>
      </c>
      <c r="B1967" s="59">
        <v>300000</v>
      </c>
      <c r="C1967" s="230"/>
      <c r="D1967" s="230"/>
      <c r="E1967" s="217">
        <f t="shared" si="56"/>
        <v>300000</v>
      </c>
    </row>
    <row r="1968" spans="1:5" x14ac:dyDescent="0.3">
      <c r="A1968" s="172" t="s">
        <v>85</v>
      </c>
      <c r="B1968" s="5"/>
      <c r="C1968" s="5"/>
      <c r="D1968" s="5"/>
      <c r="E1968" s="225">
        <f t="shared" si="56"/>
        <v>0</v>
      </c>
    </row>
    <row r="1969" spans="1:5" x14ac:dyDescent="0.3">
      <c r="A1969" s="201" t="s">
        <v>392</v>
      </c>
      <c r="B1969" s="5">
        <v>100000</v>
      </c>
      <c r="C1969" s="5"/>
      <c r="D1969" s="5"/>
      <c r="E1969" s="223">
        <f t="shared" si="56"/>
        <v>100000</v>
      </c>
    </row>
    <row r="1970" spans="1:5" x14ac:dyDescent="0.3">
      <c r="A1970" s="201" t="s">
        <v>393</v>
      </c>
      <c r="B1970" s="5">
        <v>50000</v>
      </c>
      <c r="C1970" s="5"/>
      <c r="D1970" s="5"/>
      <c r="E1970" s="223">
        <f t="shared" si="56"/>
        <v>50000</v>
      </c>
    </row>
    <row r="1971" spans="1:5" x14ac:dyDescent="0.3">
      <c r="A1971" s="201" t="s">
        <v>623</v>
      </c>
      <c r="B1971" s="5">
        <v>100000</v>
      </c>
      <c r="C1971" s="5"/>
      <c r="D1971" s="5"/>
      <c r="E1971" s="223">
        <f t="shared" si="56"/>
        <v>100000</v>
      </c>
    </row>
    <row r="1972" spans="1:5" x14ac:dyDescent="0.3">
      <c r="A1972" s="201" t="s">
        <v>395</v>
      </c>
      <c r="B1972" s="5">
        <v>50000</v>
      </c>
      <c r="C1972" s="5"/>
      <c r="D1972" s="5"/>
      <c r="E1972" s="223">
        <f t="shared" si="56"/>
        <v>50000</v>
      </c>
    </row>
    <row r="1973" spans="1:5" x14ac:dyDescent="0.3">
      <c r="A1973" s="201" t="s">
        <v>397</v>
      </c>
      <c r="B1973" s="5">
        <v>50000</v>
      </c>
      <c r="C1973" s="5"/>
      <c r="D1973" s="5"/>
      <c r="E1973" s="223">
        <f t="shared" si="56"/>
        <v>50000</v>
      </c>
    </row>
    <row r="1974" spans="1:5" x14ac:dyDescent="0.3">
      <c r="A1974" s="201" t="s">
        <v>401</v>
      </c>
      <c r="B1974" s="5">
        <v>10000</v>
      </c>
      <c r="C1974" s="5"/>
      <c r="D1974" s="5"/>
      <c r="E1974" s="223">
        <f t="shared" si="56"/>
        <v>10000</v>
      </c>
    </row>
    <row r="1975" spans="1:5" x14ac:dyDescent="0.3">
      <c r="A1975" s="201" t="s">
        <v>402</v>
      </c>
      <c r="B1975" s="5"/>
      <c r="C1975" s="5"/>
      <c r="D1975" s="5"/>
      <c r="E1975" s="223">
        <f t="shared" si="56"/>
        <v>0</v>
      </c>
    </row>
    <row r="1976" spans="1:5" x14ac:dyDescent="0.3">
      <c r="A1976" s="201" t="s">
        <v>86</v>
      </c>
      <c r="B1976" s="5">
        <v>100000</v>
      </c>
      <c r="C1976" s="5"/>
      <c r="D1976" s="5"/>
      <c r="E1976" s="223">
        <f t="shared" si="56"/>
        <v>100000</v>
      </c>
    </row>
    <row r="1977" spans="1:5" x14ac:dyDescent="0.3">
      <c r="A1977" s="201" t="s">
        <v>87</v>
      </c>
      <c r="B1977" s="5">
        <v>200000</v>
      </c>
      <c r="C1977" s="5"/>
      <c r="D1977" s="5"/>
      <c r="E1977" s="223">
        <f t="shared" si="56"/>
        <v>200000</v>
      </c>
    </row>
    <row r="1978" spans="1:5" x14ac:dyDescent="0.3">
      <c r="A1978" s="201" t="s">
        <v>88</v>
      </c>
      <c r="B1978" s="5">
        <v>200000</v>
      </c>
      <c r="C1978" s="5"/>
      <c r="D1978" s="5"/>
      <c r="E1978" s="223">
        <f t="shared" si="56"/>
        <v>200000</v>
      </c>
    </row>
    <row r="1979" spans="1:5" x14ac:dyDescent="0.3">
      <c r="A1979" s="148" t="s">
        <v>6</v>
      </c>
      <c r="B1979" s="7">
        <v>860000</v>
      </c>
      <c r="C1979" s="59"/>
      <c r="D1979" s="59"/>
      <c r="E1979" s="217">
        <f t="shared" si="56"/>
        <v>860000</v>
      </c>
    </row>
    <row r="1980" spans="1:5" x14ac:dyDescent="0.3">
      <c r="A1980" s="172" t="s">
        <v>89</v>
      </c>
      <c r="B1980" s="5"/>
      <c r="C1980" s="5"/>
      <c r="D1980" s="5"/>
      <c r="E1980" s="225">
        <f t="shared" si="56"/>
        <v>0</v>
      </c>
    </row>
    <row r="1981" spans="1:5" x14ac:dyDescent="0.3">
      <c r="A1981" s="201" t="s">
        <v>185</v>
      </c>
      <c r="B1981" s="5">
        <v>1000000</v>
      </c>
      <c r="C1981" s="5"/>
      <c r="D1981" s="5"/>
      <c r="E1981" s="223">
        <f t="shared" si="56"/>
        <v>1000000</v>
      </c>
    </row>
    <row r="1982" spans="1:5" x14ac:dyDescent="0.3">
      <c r="A1982" s="201" t="s">
        <v>403</v>
      </c>
      <c r="B1982" s="5"/>
      <c r="C1982" s="5"/>
      <c r="D1982" s="5"/>
      <c r="E1982" s="225">
        <f t="shared" si="56"/>
        <v>0</v>
      </c>
    </row>
    <row r="1983" spans="1:5" x14ac:dyDescent="0.3">
      <c r="A1983" s="6" t="s">
        <v>6</v>
      </c>
      <c r="B1983" s="7">
        <v>1000000</v>
      </c>
      <c r="C1983" s="7"/>
      <c r="D1983" s="7"/>
      <c r="E1983" s="217">
        <f t="shared" si="56"/>
        <v>1000000</v>
      </c>
    </row>
    <row r="1984" spans="1:5" x14ac:dyDescent="0.3">
      <c r="A1984" s="172" t="s">
        <v>91</v>
      </c>
      <c r="B1984" s="5"/>
      <c r="C1984" s="5"/>
      <c r="D1984" s="5"/>
      <c r="E1984" s="225">
        <f t="shared" si="56"/>
        <v>0</v>
      </c>
    </row>
    <row r="1985" spans="1:5" x14ac:dyDescent="0.3">
      <c r="A1985" s="201" t="s">
        <v>92</v>
      </c>
      <c r="B1985" s="5">
        <v>10000</v>
      </c>
      <c r="C1985" s="5"/>
      <c r="D1985" s="5"/>
      <c r="E1985" s="223">
        <f t="shared" si="56"/>
        <v>10000</v>
      </c>
    </row>
    <row r="1986" spans="1:5" x14ac:dyDescent="0.3">
      <c r="A1986" s="201" t="s">
        <v>681</v>
      </c>
      <c r="B1986" s="5"/>
      <c r="C1986" s="5"/>
      <c r="D1986" s="5"/>
      <c r="E1986" s="225">
        <f t="shared" si="56"/>
        <v>0</v>
      </c>
    </row>
    <row r="1987" spans="1:5" x14ac:dyDescent="0.3">
      <c r="A1987" s="201" t="s">
        <v>682</v>
      </c>
      <c r="B1987" s="5"/>
      <c r="C1987" s="5"/>
      <c r="D1987" s="5"/>
      <c r="E1987" s="225">
        <f t="shared" si="56"/>
        <v>0</v>
      </c>
    </row>
    <row r="1988" spans="1:5" x14ac:dyDescent="0.3">
      <c r="A1988" s="201" t="s">
        <v>625</v>
      </c>
      <c r="B1988" s="5"/>
      <c r="C1988" s="5"/>
      <c r="D1988" s="5"/>
      <c r="E1988" s="225">
        <f t="shared" si="56"/>
        <v>0</v>
      </c>
    </row>
    <row r="1989" spans="1:5" x14ac:dyDescent="0.3">
      <c r="A1989" s="148" t="s">
        <v>6</v>
      </c>
      <c r="B1989" s="59">
        <v>10000</v>
      </c>
      <c r="C1989" s="230"/>
      <c r="D1989" s="230"/>
      <c r="E1989" s="217">
        <f t="shared" si="56"/>
        <v>10000</v>
      </c>
    </row>
    <row r="1990" spans="1:5" x14ac:dyDescent="0.3">
      <c r="A1990" s="172" t="s">
        <v>186</v>
      </c>
      <c r="B1990" s="5"/>
      <c r="C1990" s="5"/>
      <c r="D1990" s="5"/>
      <c r="E1990" s="225">
        <f t="shared" si="56"/>
        <v>0</v>
      </c>
    </row>
    <row r="1991" spans="1:5" x14ac:dyDescent="0.3">
      <c r="A1991" s="201" t="s">
        <v>97</v>
      </c>
      <c r="B1991" s="5">
        <v>50000</v>
      </c>
      <c r="C1991" s="5"/>
      <c r="D1991" s="5"/>
      <c r="E1991" s="223">
        <f t="shared" si="56"/>
        <v>50000</v>
      </c>
    </row>
    <row r="1992" spans="1:5" x14ac:dyDescent="0.3">
      <c r="A1992" s="201" t="s">
        <v>404</v>
      </c>
      <c r="B1992" s="5"/>
      <c r="C1992" s="5"/>
      <c r="D1992" s="5"/>
      <c r="E1992" s="225">
        <f t="shared" si="56"/>
        <v>0</v>
      </c>
    </row>
    <row r="1993" spans="1:5" x14ac:dyDescent="0.3">
      <c r="A1993" s="148" t="s">
        <v>6</v>
      </c>
      <c r="B1993" s="59">
        <v>50000</v>
      </c>
      <c r="C1993" s="230"/>
      <c r="D1993" s="230"/>
      <c r="E1993" s="217">
        <f t="shared" si="56"/>
        <v>50000</v>
      </c>
    </row>
    <row r="1994" spans="1:5" x14ac:dyDescent="0.3">
      <c r="A1994" s="172" t="s">
        <v>98</v>
      </c>
      <c r="B1994" s="5"/>
      <c r="C1994" s="5"/>
      <c r="D1994" s="5"/>
      <c r="E1994" s="225">
        <f t="shared" si="56"/>
        <v>0</v>
      </c>
    </row>
    <row r="1995" spans="1:5" x14ac:dyDescent="0.3">
      <c r="A1995" s="201" t="s">
        <v>100</v>
      </c>
      <c r="B1995" s="5">
        <v>50000</v>
      </c>
      <c r="C1995" s="5"/>
      <c r="D1995" s="5"/>
      <c r="E1995" s="223">
        <f t="shared" si="56"/>
        <v>50000</v>
      </c>
    </row>
    <row r="1996" spans="1:5" x14ac:dyDescent="0.3">
      <c r="A1996" s="201" t="s">
        <v>406</v>
      </c>
      <c r="B1996" s="5">
        <v>50000</v>
      </c>
      <c r="C1996" s="5"/>
      <c r="D1996" s="5"/>
      <c r="E1996" s="223">
        <f t="shared" si="56"/>
        <v>50000</v>
      </c>
    </row>
    <row r="1997" spans="1:5" x14ac:dyDescent="0.3">
      <c r="A1997" s="148" t="s">
        <v>6</v>
      </c>
      <c r="B1997" s="59">
        <v>100000</v>
      </c>
      <c r="C1997" s="59"/>
      <c r="D1997" s="59"/>
      <c r="E1997" s="217">
        <f t="shared" si="56"/>
        <v>100000</v>
      </c>
    </row>
    <row r="1998" spans="1:5" x14ac:dyDescent="0.3">
      <c r="A1998" s="172" t="s">
        <v>407</v>
      </c>
      <c r="B1998" s="5"/>
      <c r="C1998" s="5"/>
      <c r="D1998" s="5"/>
      <c r="E1998" s="225">
        <f t="shared" si="56"/>
        <v>0</v>
      </c>
    </row>
    <row r="1999" spans="1:5" x14ac:dyDescent="0.3">
      <c r="A1999" s="201" t="s">
        <v>408</v>
      </c>
      <c r="B1999" s="5">
        <v>0</v>
      </c>
      <c r="C1999" s="5"/>
      <c r="D1999" s="5"/>
      <c r="E1999" s="225">
        <f t="shared" si="56"/>
        <v>0</v>
      </c>
    </row>
    <row r="2000" spans="1:5" x14ac:dyDescent="0.3">
      <c r="A2000" s="148" t="s">
        <v>6</v>
      </c>
      <c r="B2000" s="59"/>
      <c r="C2000" s="59"/>
      <c r="D2000" s="59"/>
      <c r="E2000" s="217">
        <f t="shared" si="56"/>
        <v>0</v>
      </c>
    </row>
    <row r="2001" spans="1:5" x14ac:dyDescent="0.3">
      <c r="A2001" s="172" t="s">
        <v>102</v>
      </c>
      <c r="B2001" s="5"/>
      <c r="C2001" s="5"/>
      <c r="D2001" s="12"/>
      <c r="E2001" s="225">
        <f t="shared" si="56"/>
        <v>0</v>
      </c>
    </row>
    <row r="2002" spans="1:5" x14ac:dyDescent="0.3">
      <c r="A2002" s="201" t="s">
        <v>103</v>
      </c>
      <c r="B2002" s="5">
        <v>100000</v>
      </c>
      <c r="C2002" s="5"/>
      <c r="D2002" s="12"/>
      <c r="E2002" s="223">
        <f t="shared" ref="E2002:E2011" si="57">B2002+C2002-D2002</f>
        <v>100000</v>
      </c>
    </row>
    <row r="2003" spans="1:5" x14ac:dyDescent="0.3">
      <c r="A2003" s="201" t="s">
        <v>104</v>
      </c>
      <c r="B2003" s="5">
        <v>500000</v>
      </c>
      <c r="C2003" s="5"/>
      <c r="D2003" s="12"/>
      <c r="E2003" s="223">
        <f t="shared" si="57"/>
        <v>500000</v>
      </c>
    </row>
    <row r="2004" spans="1:5" x14ac:dyDescent="0.3">
      <c r="A2004" s="201" t="s">
        <v>683</v>
      </c>
      <c r="B2004" s="5"/>
      <c r="C2004" s="5"/>
      <c r="D2004" s="12"/>
      <c r="E2004" s="223">
        <f t="shared" si="57"/>
        <v>0</v>
      </c>
    </row>
    <row r="2005" spans="1:5" x14ac:dyDescent="0.3">
      <c r="A2005" s="231" t="s">
        <v>138</v>
      </c>
      <c r="B2005" s="59">
        <v>600000</v>
      </c>
      <c r="C2005" s="59"/>
      <c r="D2005" s="59"/>
      <c r="E2005" s="217">
        <f t="shared" si="57"/>
        <v>600000</v>
      </c>
    </row>
    <row r="2006" spans="1:5" x14ac:dyDescent="0.3">
      <c r="A2006" s="201" t="s">
        <v>409</v>
      </c>
      <c r="B2006" s="5"/>
      <c r="C2006" s="5"/>
      <c r="D2006" s="12"/>
      <c r="E2006" s="225">
        <f t="shared" si="57"/>
        <v>0</v>
      </c>
    </row>
    <row r="2007" spans="1:5" x14ac:dyDescent="0.3">
      <c r="A2007" s="201" t="s">
        <v>410</v>
      </c>
      <c r="B2007" s="5">
        <v>300000</v>
      </c>
      <c r="C2007" s="5"/>
      <c r="D2007" s="12"/>
      <c r="E2007" s="223">
        <f t="shared" si="57"/>
        <v>300000</v>
      </c>
    </row>
    <row r="2008" spans="1:5" x14ac:dyDescent="0.3">
      <c r="A2008" s="148" t="s">
        <v>6</v>
      </c>
      <c r="B2008" s="7">
        <v>300000</v>
      </c>
      <c r="C2008" s="59"/>
      <c r="D2008" s="59"/>
      <c r="E2008" s="217">
        <f t="shared" si="57"/>
        <v>300000</v>
      </c>
    </row>
    <row r="2009" spans="1:5" x14ac:dyDescent="0.3">
      <c r="A2009" s="201"/>
      <c r="B2009" s="5"/>
      <c r="C2009" s="5"/>
      <c r="D2009" s="5"/>
      <c r="E2009" s="222">
        <f t="shared" si="57"/>
        <v>0</v>
      </c>
    </row>
    <row r="2010" spans="1:5" x14ac:dyDescent="0.3">
      <c r="A2010" s="176" t="s">
        <v>684</v>
      </c>
      <c r="B2010" s="7">
        <v>3650000</v>
      </c>
      <c r="C2010" s="59"/>
      <c r="D2010" s="59"/>
      <c r="E2010" s="217">
        <f t="shared" si="57"/>
        <v>3650000</v>
      </c>
    </row>
    <row r="2011" spans="1:5" x14ac:dyDescent="0.3">
      <c r="A2011" s="177" t="s">
        <v>685</v>
      </c>
      <c r="B2011" s="40"/>
      <c r="C2011" s="23"/>
      <c r="D2011" s="23"/>
      <c r="E2011" s="222">
        <f t="shared" si="57"/>
        <v>0</v>
      </c>
    </row>
    <row r="2012" spans="1:5" x14ac:dyDescent="0.3">
      <c r="A2012" s="177" t="s">
        <v>409</v>
      </c>
      <c r="B2012" s="40"/>
      <c r="C2012" s="23"/>
      <c r="D2012" s="23"/>
      <c r="E2012" s="222"/>
    </row>
    <row r="2013" spans="1:5" x14ac:dyDescent="0.3">
      <c r="A2013" s="177" t="s">
        <v>686</v>
      </c>
      <c r="B2013" s="40"/>
      <c r="C2013" s="14">
        <v>12000000</v>
      </c>
      <c r="D2013" s="23"/>
      <c r="E2013" s="223">
        <f>B2013+C2013-D2013</f>
        <v>12000000</v>
      </c>
    </row>
    <row r="2014" spans="1:5" x14ac:dyDescent="0.3">
      <c r="A2014" s="176" t="s">
        <v>6</v>
      </c>
      <c r="B2014" s="7">
        <f>B2013</f>
        <v>0</v>
      </c>
      <c r="C2014" s="7">
        <f t="shared" ref="C2014:E2014" si="58">C2013</f>
        <v>12000000</v>
      </c>
      <c r="D2014" s="7">
        <f t="shared" si="58"/>
        <v>0</v>
      </c>
      <c r="E2014" s="7">
        <f t="shared" si="58"/>
        <v>12000000</v>
      </c>
    </row>
    <row r="2015" spans="1:5" x14ac:dyDescent="0.3">
      <c r="A2015" s="177"/>
      <c r="B2015" s="40"/>
      <c r="C2015" s="23"/>
      <c r="D2015" s="23"/>
      <c r="E2015" s="222"/>
    </row>
    <row r="2016" spans="1:5" x14ac:dyDescent="0.3">
      <c r="A2016" s="180" t="s">
        <v>685</v>
      </c>
      <c r="B2016" s="24">
        <v>0</v>
      </c>
      <c r="C2016" s="14"/>
      <c r="D2016" s="14"/>
      <c r="E2016" s="225">
        <f>B2016+C2016-D2016</f>
        <v>0</v>
      </c>
    </row>
    <row r="2017" spans="1:5" x14ac:dyDescent="0.3">
      <c r="A2017" s="176" t="s">
        <v>687</v>
      </c>
      <c r="B2017" s="7">
        <f>B2010+B2014</f>
        <v>3650000</v>
      </c>
      <c r="C2017" s="7">
        <f>C2010+C2014</f>
        <v>12000000</v>
      </c>
      <c r="D2017" s="7">
        <f>D2010+D2014</f>
        <v>0</v>
      </c>
      <c r="E2017" s="7">
        <f>E2010+E2014</f>
        <v>15650000</v>
      </c>
    </row>
    <row r="2018" spans="1:5" x14ac:dyDescent="0.3">
      <c r="A2018" s="180"/>
      <c r="B2018" s="40"/>
      <c r="C2018" s="23"/>
      <c r="D2018" s="23"/>
      <c r="E2018" s="222"/>
    </row>
    <row r="2019" spans="1:5" x14ac:dyDescent="0.3">
      <c r="A2019" s="177" t="s">
        <v>688</v>
      </c>
      <c r="B2019" s="40"/>
      <c r="C2019" s="23"/>
      <c r="D2019" s="23"/>
      <c r="E2019" s="222"/>
    </row>
    <row r="2020" spans="1:5" x14ac:dyDescent="0.3">
      <c r="A2020" s="180" t="s">
        <v>688</v>
      </c>
      <c r="B2020" s="40"/>
      <c r="C2020" s="23"/>
      <c r="D2020" s="23"/>
      <c r="E2020" s="222"/>
    </row>
    <row r="2021" spans="1:5" x14ac:dyDescent="0.3">
      <c r="A2021" s="205" t="s">
        <v>57</v>
      </c>
      <c r="B2021" s="7">
        <v>3650000</v>
      </c>
      <c r="C2021" s="59"/>
      <c r="D2021" s="59"/>
      <c r="E2021" s="217">
        <f>B2021+C2021-D2021</f>
        <v>3650000</v>
      </c>
    </row>
    <row r="2022" spans="1:5" x14ac:dyDescent="0.3">
      <c r="A2022" s="35"/>
      <c r="B2022" s="14"/>
      <c r="C2022" s="23"/>
      <c r="D2022" s="23"/>
      <c r="E2022" s="225">
        <f t="shared" ref="E2022:E2085" si="59">B2022+C2022-D2022</f>
        <v>0</v>
      </c>
    </row>
    <row r="2023" spans="1:5" x14ac:dyDescent="0.3">
      <c r="A2023" s="174" t="s">
        <v>58</v>
      </c>
      <c r="B2023" s="14"/>
      <c r="C2023" s="23"/>
      <c r="D2023" s="23"/>
      <c r="E2023" s="225">
        <f t="shared" si="59"/>
        <v>0</v>
      </c>
    </row>
    <row r="2024" spans="1:5" x14ac:dyDescent="0.3">
      <c r="A2024" s="206" t="s">
        <v>59</v>
      </c>
      <c r="B2024" s="14"/>
      <c r="C2024" s="23"/>
      <c r="D2024" s="23"/>
      <c r="E2024" s="225">
        <f t="shared" si="59"/>
        <v>0</v>
      </c>
    </row>
    <row r="2025" spans="1:5" x14ac:dyDescent="0.3">
      <c r="A2025" s="87" t="s">
        <v>60</v>
      </c>
      <c r="B2025" s="14">
        <v>50000</v>
      </c>
      <c r="C2025" s="23"/>
      <c r="D2025" s="23"/>
      <c r="E2025" s="223">
        <f t="shared" si="59"/>
        <v>50000</v>
      </c>
    </row>
    <row r="2026" spans="1:5" x14ac:dyDescent="0.3">
      <c r="A2026" s="87" t="s">
        <v>390</v>
      </c>
      <c r="B2026" s="14"/>
      <c r="C2026" s="23"/>
      <c r="D2026" s="23"/>
      <c r="E2026" s="225">
        <f t="shared" si="59"/>
        <v>0</v>
      </c>
    </row>
    <row r="2027" spans="1:5" x14ac:dyDescent="0.3">
      <c r="A2027" s="205" t="s">
        <v>138</v>
      </c>
      <c r="B2027" s="7">
        <v>50000</v>
      </c>
      <c r="C2027" s="59"/>
      <c r="D2027" s="59"/>
      <c r="E2027" s="217">
        <f t="shared" si="59"/>
        <v>50000</v>
      </c>
    </row>
    <row r="2028" spans="1:5" x14ac:dyDescent="0.3">
      <c r="A2028" s="174" t="s">
        <v>62</v>
      </c>
      <c r="B2028" s="14"/>
      <c r="C2028" s="23"/>
      <c r="D2028" s="23"/>
      <c r="E2028" s="225">
        <f t="shared" si="59"/>
        <v>0</v>
      </c>
    </row>
    <row r="2029" spans="1:5" x14ac:dyDescent="0.3">
      <c r="A2029" s="87" t="s">
        <v>63</v>
      </c>
      <c r="B2029" s="14">
        <v>100000</v>
      </c>
      <c r="C2029" s="23"/>
      <c r="D2029" s="23"/>
      <c r="E2029" s="223">
        <f t="shared" si="59"/>
        <v>100000</v>
      </c>
    </row>
    <row r="2030" spans="1:5" x14ac:dyDescent="0.3">
      <c r="A2030" s="87" t="s">
        <v>64</v>
      </c>
      <c r="B2030" s="14"/>
      <c r="C2030" s="23"/>
      <c r="D2030" s="23"/>
      <c r="E2030" s="225">
        <f t="shared" si="59"/>
        <v>0</v>
      </c>
    </row>
    <row r="2031" spans="1:5" x14ac:dyDescent="0.3">
      <c r="A2031" s="232" t="s">
        <v>138</v>
      </c>
      <c r="B2031" s="7">
        <v>100000</v>
      </c>
      <c r="C2031" s="59"/>
      <c r="D2031" s="59"/>
      <c r="E2031" s="217">
        <f t="shared" si="59"/>
        <v>100000</v>
      </c>
    </row>
    <row r="2032" spans="1:5" x14ac:dyDescent="0.3">
      <c r="A2032" s="174" t="s">
        <v>680</v>
      </c>
      <c r="B2032" s="14"/>
      <c r="C2032" s="23"/>
      <c r="D2032" s="23"/>
      <c r="E2032" s="225">
        <f t="shared" si="59"/>
        <v>0</v>
      </c>
    </row>
    <row r="2033" spans="1:5" x14ac:dyDescent="0.3">
      <c r="A2033" s="87" t="s">
        <v>66</v>
      </c>
      <c r="B2033" s="14">
        <v>30000</v>
      </c>
      <c r="C2033" s="23"/>
      <c r="D2033" s="23"/>
      <c r="E2033" s="223">
        <f t="shared" si="59"/>
        <v>30000</v>
      </c>
    </row>
    <row r="2034" spans="1:5" x14ac:dyDescent="0.3">
      <c r="A2034" s="87" t="s">
        <v>67</v>
      </c>
      <c r="B2034" s="14">
        <v>100000</v>
      </c>
      <c r="C2034" s="23"/>
      <c r="D2034" s="23"/>
      <c r="E2034" s="223">
        <f t="shared" si="59"/>
        <v>100000</v>
      </c>
    </row>
    <row r="2035" spans="1:5" x14ac:dyDescent="0.3">
      <c r="A2035" s="87" t="s">
        <v>68</v>
      </c>
      <c r="B2035" s="14">
        <v>100000</v>
      </c>
      <c r="C2035" s="23"/>
      <c r="D2035" s="23"/>
      <c r="E2035" s="223">
        <f t="shared" si="59"/>
        <v>100000</v>
      </c>
    </row>
    <row r="2036" spans="1:5" x14ac:dyDescent="0.3">
      <c r="A2036" s="87" t="s">
        <v>391</v>
      </c>
      <c r="B2036" s="14"/>
      <c r="C2036" s="23"/>
      <c r="D2036" s="23"/>
      <c r="E2036" s="225">
        <f t="shared" si="59"/>
        <v>0</v>
      </c>
    </row>
    <row r="2037" spans="1:5" x14ac:dyDescent="0.3">
      <c r="A2037" s="205" t="s">
        <v>138</v>
      </c>
      <c r="B2037" s="59">
        <v>230000</v>
      </c>
      <c r="C2037" s="59"/>
      <c r="D2037" s="59"/>
      <c r="E2037" s="217">
        <f t="shared" si="59"/>
        <v>230000</v>
      </c>
    </row>
    <row r="2038" spans="1:5" x14ac:dyDescent="0.3">
      <c r="A2038" s="174" t="s">
        <v>72</v>
      </c>
      <c r="B2038" s="14"/>
      <c r="C2038" s="23"/>
      <c r="D2038" s="23"/>
      <c r="E2038" s="225">
        <f t="shared" si="59"/>
        <v>0</v>
      </c>
    </row>
    <row r="2039" spans="1:5" x14ac:dyDescent="0.3">
      <c r="A2039" s="87" t="s">
        <v>73</v>
      </c>
      <c r="B2039" s="14">
        <v>50000</v>
      </c>
      <c r="C2039" s="23"/>
      <c r="D2039" s="23"/>
      <c r="E2039" s="223">
        <f t="shared" si="59"/>
        <v>50000</v>
      </c>
    </row>
    <row r="2040" spans="1:5" x14ac:dyDescent="0.3">
      <c r="A2040" s="87" t="s">
        <v>146</v>
      </c>
      <c r="B2040" s="14"/>
      <c r="C2040" s="23"/>
      <c r="D2040" s="23"/>
      <c r="E2040" s="225">
        <f t="shared" si="59"/>
        <v>0</v>
      </c>
    </row>
    <row r="2041" spans="1:5" x14ac:dyDescent="0.3">
      <c r="A2041" s="205" t="s">
        <v>138</v>
      </c>
      <c r="B2041" s="7">
        <v>50000</v>
      </c>
      <c r="C2041" s="7"/>
      <c r="D2041" s="7"/>
      <c r="E2041" s="217">
        <f t="shared" si="59"/>
        <v>50000</v>
      </c>
    </row>
    <row r="2042" spans="1:5" x14ac:dyDescent="0.3">
      <c r="A2042" s="174" t="s">
        <v>78</v>
      </c>
      <c r="B2042" s="14"/>
      <c r="C2042" s="23"/>
      <c r="D2042" s="23"/>
      <c r="E2042" s="225">
        <f t="shared" si="59"/>
        <v>0</v>
      </c>
    </row>
    <row r="2043" spans="1:5" x14ac:dyDescent="0.3">
      <c r="A2043" s="87" t="s">
        <v>79</v>
      </c>
      <c r="B2043" s="14"/>
      <c r="C2043" s="23"/>
      <c r="D2043" s="23"/>
      <c r="E2043" s="225">
        <f t="shared" si="59"/>
        <v>0</v>
      </c>
    </row>
    <row r="2044" spans="1:5" x14ac:dyDescent="0.3">
      <c r="A2044" s="205" t="s">
        <v>138</v>
      </c>
      <c r="B2044" s="59">
        <v>0</v>
      </c>
      <c r="C2044" s="59"/>
      <c r="D2044" s="59"/>
      <c r="E2044" s="217">
        <f t="shared" si="59"/>
        <v>0</v>
      </c>
    </row>
    <row r="2045" spans="1:5" x14ac:dyDescent="0.3">
      <c r="A2045" s="174" t="s">
        <v>80</v>
      </c>
      <c r="B2045" s="14"/>
      <c r="C2045" s="23"/>
      <c r="D2045" s="23"/>
      <c r="E2045" s="225">
        <f t="shared" si="59"/>
        <v>0</v>
      </c>
    </row>
    <row r="2046" spans="1:5" x14ac:dyDescent="0.3">
      <c r="A2046" s="87" t="s">
        <v>81</v>
      </c>
      <c r="B2046" s="14">
        <v>100000</v>
      </c>
      <c r="C2046" s="23"/>
      <c r="D2046" s="23"/>
      <c r="E2046" s="223">
        <f t="shared" si="59"/>
        <v>100000</v>
      </c>
    </row>
    <row r="2047" spans="1:5" x14ac:dyDescent="0.3">
      <c r="A2047" s="87" t="s">
        <v>184</v>
      </c>
      <c r="B2047" s="14">
        <v>200000</v>
      </c>
      <c r="C2047" s="23"/>
      <c r="D2047" s="23"/>
      <c r="E2047" s="223">
        <f t="shared" si="59"/>
        <v>200000</v>
      </c>
    </row>
    <row r="2048" spans="1:5" x14ac:dyDescent="0.3">
      <c r="A2048" s="87" t="s">
        <v>83</v>
      </c>
      <c r="B2048" s="14"/>
      <c r="C2048" s="23"/>
      <c r="D2048" s="23"/>
      <c r="E2048" s="225">
        <f t="shared" si="59"/>
        <v>0</v>
      </c>
    </row>
    <row r="2049" spans="1:5" x14ac:dyDescent="0.3">
      <c r="A2049" s="205" t="s">
        <v>138</v>
      </c>
      <c r="B2049" s="59">
        <v>300000</v>
      </c>
      <c r="C2049" s="59"/>
      <c r="D2049" s="59"/>
      <c r="E2049" s="217">
        <f t="shared" si="59"/>
        <v>300000</v>
      </c>
    </row>
    <row r="2050" spans="1:5" x14ac:dyDescent="0.3">
      <c r="A2050" s="174" t="s">
        <v>85</v>
      </c>
      <c r="B2050" s="14"/>
      <c r="C2050" s="23"/>
      <c r="D2050" s="23"/>
      <c r="E2050" s="225">
        <f t="shared" si="59"/>
        <v>0</v>
      </c>
    </row>
    <row r="2051" spans="1:5" x14ac:dyDescent="0.3">
      <c r="A2051" s="87" t="s">
        <v>392</v>
      </c>
      <c r="B2051" s="14">
        <v>100000</v>
      </c>
      <c r="C2051" s="23"/>
      <c r="D2051" s="23"/>
      <c r="E2051" s="223">
        <f t="shared" si="59"/>
        <v>100000</v>
      </c>
    </row>
    <row r="2052" spans="1:5" x14ac:dyDescent="0.3">
      <c r="A2052" s="87" t="s">
        <v>393</v>
      </c>
      <c r="B2052" s="14">
        <v>50000</v>
      </c>
      <c r="C2052" s="23"/>
      <c r="D2052" s="23"/>
      <c r="E2052" s="223">
        <f t="shared" si="59"/>
        <v>50000</v>
      </c>
    </row>
    <row r="2053" spans="1:5" x14ac:dyDescent="0.3">
      <c r="A2053" s="87" t="s">
        <v>622</v>
      </c>
      <c r="B2053" s="14"/>
      <c r="C2053" s="23"/>
      <c r="D2053" s="23"/>
      <c r="E2053" s="223">
        <f t="shared" si="59"/>
        <v>0</v>
      </c>
    </row>
    <row r="2054" spans="1:5" x14ac:dyDescent="0.3">
      <c r="A2054" s="87" t="s">
        <v>623</v>
      </c>
      <c r="B2054" s="14">
        <v>100000</v>
      </c>
      <c r="C2054" s="23"/>
      <c r="D2054" s="23"/>
      <c r="E2054" s="223">
        <f t="shared" si="59"/>
        <v>100000</v>
      </c>
    </row>
    <row r="2055" spans="1:5" x14ac:dyDescent="0.3">
      <c r="A2055" s="87" t="s">
        <v>394</v>
      </c>
      <c r="B2055" s="14"/>
      <c r="C2055" s="23"/>
      <c r="D2055" s="23"/>
      <c r="E2055" s="223">
        <f t="shared" si="59"/>
        <v>0</v>
      </c>
    </row>
    <row r="2056" spans="1:5" x14ac:dyDescent="0.3">
      <c r="A2056" s="87" t="s">
        <v>624</v>
      </c>
      <c r="B2056" s="14"/>
      <c r="C2056" s="23"/>
      <c r="D2056" s="23"/>
      <c r="E2056" s="223">
        <f t="shared" si="59"/>
        <v>0</v>
      </c>
    </row>
    <row r="2057" spans="1:5" x14ac:dyDescent="0.3">
      <c r="A2057" s="87" t="s">
        <v>395</v>
      </c>
      <c r="B2057" s="14">
        <v>50000</v>
      </c>
      <c r="C2057" s="23"/>
      <c r="D2057" s="23"/>
      <c r="E2057" s="223">
        <f t="shared" si="59"/>
        <v>50000</v>
      </c>
    </row>
    <row r="2058" spans="1:5" x14ac:dyDescent="0.3">
      <c r="A2058" s="87" t="s">
        <v>396</v>
      </c>
      <c r="B2058" s="14"/>
      <c r="C2058" s="23"/>
      <c r="D2058" s="23"/>
      <c r="E2058" s="223">
        <f t="shared" si="59"/>
        <v>0</v>
      </c>
    </row>
    <row r="2059" spans="1:5" x14ac:dyDescent="0.3">
      <c r="A2059" s="87" t="s">
        <v>397</v>
      </c>
      <c r="B2059" s="14">
        <v>50000</v>
      </c>
      <c r="C2059" s="23"/>
      <c r="D2059" s="23"/>
      <c r="E2059" s="223">
        <f t="shared" si="59"/>
        <v>50000</v>
      </c>
    </row>
    <row r="2060" spans="1:5" x14ac:dyDescent="0.3">
      <c r="A2060" s="171" t="s">
        <v>398</v>
      </c>
      <c r="B2060" s="14"/>
      <c r="C2060" s="23"/>
      <c r="D2060" s="23"/>
      <c r="E2060" s="223">
        <f t="shared" si="59"/>
        <v>0</v>
      </c>
    </row>
    <row r="2061" spans="1:5" x14ac:dyDescent="0.3">
      <c r="A2061" s="87" t="s">
        <v>399</v>
      </c>
      <c r="B2061" s="14"/>
      <c r="C2061" s="23"/>
      <c r="D2061" s="23"/>
      <c r="E2061" s="223">
        <f t="shared" si="59"/>
        <v>0</v>
      </c>
    </row>
    <row r="2062" spans="1:5" x14ac:dyDescent="0.3">
      <c r="A2062" s="87" t="s">
        <v>400</v>
      </c>
      <c r="B2062" s="14"/>
      <c r="C2062" s="23"/>
      <c r="D2062" s="23"/>
      <c r="E2062" s="223">
        <f t="shared" si="59"/>
        <v>0</v>
      </c>
    </row>
    <row r="2063" spans="1:5" x14ac:dyDescent="0.3">
      <c r="A2063" s="87" t="s">
        <v>401</v>
      </c>
      <c r="B2063" s="14">
        <v>10000</v>
      </c>
      <c r="C2063" s="23"/>
      <c r="D2063" s="23"/>
      <c r="E2063" s="223">
        <f t="shared" si="59"/>
        <v>10000</v>
      </c>
    </row>
    <row r="2064" spans="1:5" x14ac:dyDescent="0.3">
      <c r="A2064" s="87" t="s">
        <v>402</v>
      </c>
      <c r="B2064" s="14"/>
      <c r="C2064" s="23"/>
      <c r="D2064" s="23"/>
      <c r="E2064" s="223">
        <f t="shared" si="59"/>
        <v>0</v>
      </c>
    </row>
    <row r="2065" spans="1:5" x14ac:dyDescent="0.3">
      <c r="A2065" s="87" t="s">
        <v>86</v>
      </c>
      <c r="B2065" s="14">
        <v>100000</v>
      </c>
      <c r="C2065" s="23"/>
      <c r="D2065" s="23"/>
      <c r="E2065" s="223">
        <f t="shared" si="59"/>
        <v>100000</v>
      </c>
    </row>
    <row r="2066" spans="1:5" x14ac:dyDescent="0.3">
      <c r="A2066" s="87" t="s">
        <v>87</v>
      </c>
      <c r="B2066" s="14">
        <v>200000</v>
      </c>
      <c r="C2066" s="23"/>
      <c r="D2066" s="23"/>
      <c r="E2066" s="223">
        <f t="shared" si="59"/>
        <v>200000</v>
      </c>
    </row>
    <row r="2067" spans="1:5" x14ac:dyDescent="0.3">
      <c r="A2067" s="87" t="s">
        <v>88</v>
      </c>
      <c r="B2067" s="14">
        <v>200000</v>
      </c>
      <c r="C2067" s="23"/>
      <c r="D2067" s="23"/>
      <c r="E2067" s="223">
        <f t="shared" si="59"/>
        <v>200000</v>
      </c>
    </row>
    <row r="2068" spans="1:5" x14ac:dyDescent="0.3">
      <c r="A2068" s="205" t="s">
        <v>138</v>
      </c>
      <c r="B2068" s="7">
        <v>860000</v>
      </c>
      <c r="C2068" s="7"/>
      <c r="D2068" s="7"/>
      <c r="E2068" s="217">
        <f t="shared" si="59"/>
        <v>860000</v>
      </c>
    </row>
    <row r="2069" spans="1:5" x14ac:dyDescent="0.3">
      <c r="A2069" s="174" t="s">
        <v>89</v>
      </c>
      <c r="B2069" s="14"/>
      <c r="C2069" s="23"/>
      <c r="D2069" s="23"/>
      <c r="E2069" s="225">
        <f t="shared" si="59"/>
        <v>0</v>
      </c>
    </row>
    <row r="2070" spans="1:5" x14ac:dyDescent="0.3">
      <c r="A2070" s="87" t="s">
        <v>185</v>
      </c>
      <c r="B2070" s="14">
        <v>1000000</v>
      </c>
      <c r="C2070" s="23"/>
      <c r="D2070" s="23"/>
      <c r="E2070" s="223">
        <f t="shared" si="59"/>
        <v>1000000</v>
      </c>
    </row>
    <row r="2071" spans="1:5" x14ac:dyDescent="0.3">
      <c r="A2071" s="87" t="s">
        <v>403</v>
      </c>
      <c r="B2071" s="14"/>
      <c r="C2071" s="23"/>
      <c r="D2071" s="23"/>
      <c r="E2071" s="225">
        <f t="shared" si="59"/>
        <v>0</v>
      </c>
    </row>
    <row r="2072" spans="1:5" x14ac:dyDescent="0.3">
      <c r="A2072" s="205" t="s">
        <v>138</v>
      </c>
      <c r="B2072" s="59">
        <v>1000000</v>
      </c>
      <c r="C2072" s="59"/>
      <c r="D2072" s="59"/>
      <c r="E2072" s="217">
        <f t="shared" si="59"/>
        <v>1000000</v>
      </c>
    </row>
    <row r="2073" spans="1:5" x14ac:dyDescent="0.3">
      <c r="A2073" s="174" t="s">
        <v>91</v>
      </c>
      <c r="B2073" s="14"/>
      <c r="C2073" s="23"/>
      <c r="D2073" s="23"/>
      <c r="E2073" s="225">
        <f t="shared" si="59"/>
        <v>0</v>
      </c>
    </row>
    <row r="2074" spans="1:5" x14ac:dyDescent="0.3">
      <c r="A2074" s="87" t="s">
        <v>92</v>
      </c>
      <c r="B2074" s="14">
        <v>10000</v>
      </c>
      <c r="C2074" s="23"/>
      <c r="D2074" s="23"/>
      <c r="E2074" s="223">
        <f t="shared" si="59"/>
        <v>10000</v>
      </c>
    </row>
    <row r="2075" spans="1:5" x14ac:dyDescent="0.3">
      <c r="A2075" s="171" t="s">
        <v>681</v>
      </c>
      <c r="B2075" s="14"/>
      <c r="C2075" s="23"/>
      <c r="D2075" s="23"/>
      <c r="E2075" s="225">
        <f t="shared" si="59"/>
        <v>0</v>
      </c>
    </row>
    <row r="2076" spans="1:5" x14ac:dyDescent="0.3">
      <c r="A2076" s="171" t="s">
        <v>682</v>
      </c>
      <c r="B2076" s="14"/>
      <c r="C2076" s="23"/>
      <c r="D2076" s="23"/>
      <c r="E2076" s="225">
        <f t="shared" si="59"/>
        <v>0</v>
      </c>
    </row>
    <row r="2077" spans="1:5" x14ac:dyDescent="0.3">
      <c r="A2077" s="87" t="s">
        <v>625</v>
      </c>
      <c r="B2077" s="14"/>
      <c r="C2077" s="23"/>
      <c r="D2077" s="23"/>
      <c r="E2077" s="225">
        <f t="shared" si="59"/>
        <v>0</v>
      </c>
    </row>
    <row r="2078" spans="1:5" x14ac:dyDescent="0.3">
      <c r="A2078" s="205" t="s">
        <v>138</v>
      </c>
      <c r="B2078" s="59">
        <v>10000</v>
      </c>
      <c r="C2078" s="59"/>
      <c r="D2078" s="59"/>
      <c r="E2078" s="217">
        <f t="shared" si="59"/>
        <v>10000</v>
      </c>
    </row>
    <row r="2079" spans="1:5" x14ac:dyDescent="0.3">
      <c r="A2079" s="174" t="s">
        <v>186</v>
      </c>
      <c r="B2079" s="14"/>
      <c r="C2079" s="23"/>
      <c r="D2079" s="23"/>
      <c r="E2079" s="225">
        <f t="shared" si="59"/>
        <v>0</v>
      </c>
    </row>
    <row r="2080" spans="1:5" x14ac:dyDescent="0.3">
      <c r="A2080" s="87" t="s">
        <v>97</v>
      </c>
      <c r="B2080" s="14">
        <v>50000</v>
      </c>
      <c r="C2080" s="23"/>
      <c r="D2080" s="23"/>
      <c r="E2080" s="223">
        <f t="shared" si="59"/>
        <v>50000</v>
      </c>
    </row>
    <row r="2081" spans="1:5" x14ac:dyDescent="0.3">
      <c r="A2081" s="87" t="s">
        <v>404</v>
      </c>
      <c r="B2081" s="14"/>
      <c r="C2081" s="23"/>
      <c r="D2081" s="23"/>
      <c r="E2081" s="225">
        <f t="shared" si="59"/>
        <v>0</v>
      </c>
    </row>
    <row r="2082" spans="1:5" x14ac:dyDescent="0.3">
      <c r="A2082" s="205" t="s">
        <v>138</v>
      </c>
      <c r="B2082" s="59">
        <v>50000</v>
      </c>
      <c r="C2082" s="59"/>
      <c r="D2082" s="59"/>
      <c r="E2082" s="217">
        <f t="shared" si="59"/>
        <v>50000</v>
      </c>
    </row>
    <row r="2083" spans="1:5" x14ac:dyDescent="0.3">
      <c r="A2083" s="174" t="s">
        <v>98</v>
      </c>
      <c r="B2083" s="14"/>
      <c r="C2083" s="23"/>
      <c r="D2083" s="23"/>
      <c r="E2083" s="225">
        <f t="shared" si="59"/>
        <v>0</v>
      </c>
    </row>
    <row r="2084" spans="1:5" x14ac:dyDescent="0.3">
      <c r="A2084" s="87" t="s">
        <v>626</v>
      </c>
      <c r="B2084" s="14"/>
      <c r="C2084" s="23"/>
      <c r="D2084" s="23"/>
      <c r="E2084" s="225">
        <f t="shared" si="59"/>
        <v>0</v>
      </c>
    </row>
    <row r="2085" spans="1:5" x14ac:dyDescent="0.3">
      <c r="A2085" s="87" t="s">
        <v>99</v>
      </c>
      <c r="B2085" s="14"/>
      <c r="C2085" s="23"/>
      <c r="D2085" s="23"/>
      <c r="E2085" s="225">
        <f t="shared" si="59"/>
        <v>0</v>
      </c>
    </row>
    <row r="2086" spans="1:5" x14ac:dyDescent="0.3">
      <c r="A2086" s="87" t="s">
        <v>405</v>
      </c>
      <c r="B2086" s="14"/>
      <c r="C2086" s="23"/>
      <c r="D2086" s="23"/>
      <c r="E2086" s="225">
        <f t="shared" ref="E2086:E2107" si="60">B2086+C2086-D2086</f>
        <v>0</v>
      </c>
    </row>
    <row r="2087" spans="1:5" x14ac:dyDescent="0.3">
      <c r="A2087" s="87" t="s">
        <v>100</v>
      </c>
      <c r="B2087" s="14">
        <v>50000</v>
      </c>
      <c r="C2087" s="23"/>
      <c r="D2087" s="23"/>
      <c r="E2087" s="223">
        <f t="shared" si="60"/>
        <v>50000</v>
      </c>
    </row>
    <row r="2088" spans="1:5" x14ac:dyDescent="0.3">
      <c r="A2088" s="87" t="s">
        <v>406</v>
      </c>
      <c r="B2088" s="14">
        <v>50000</v>
      </c>
      <c r="C2088" s="23"/>
      <c r="D2088" s="23"/>
      <c r="E2088" s="223">
        <f t="shared" si="60"/>
        <v>50000</v>
      </c>
    </row>
    <row r="2089" spans="1:5" x14ac:dyDescent="0.3">
      <c r="A2089" s="205" t="s">
        <v>138</v>
      </c>
      <c r="B2089" s="59">
        <v>100000</v>
      </c>
      <c r="C2089" s="59"/>
      <c r="D2089" s="59"/>
      <c r="E2089" s="217">
        <f t="shared" si="60"/>
        <v>100000</v>
      </c>
    </row>
    <row r="2090" spans="1:5" x14ac:dyDescent="0.3">
      <c r="A2090" s="174" t="s">
        <v>407</v>
      </c>
      <c r="B2090" s="14"/>
      <c r="C2090" s="23"/>
      <c r="D2090" s="23"/>
      <c r="E2090" s="225">
        <f t="shared" si="60"/>
        <v>0</v>
      </c>
    </row>
    <row r="2091" spans="1:5" x14ac:dyDescent="0.3">
      <c r="A2091" s="87" t="s">
        <v>408</v>
      </c>
      <c r="B2091" s="14">
        <v>0</v>
      </c>
      <c r="C2091" s="23"/>
      <c r="D2091" s="23"/>
      <c r="E2091" s="225">
        <f t="shared" si="60"/>
        <v>0</v>
      </c>
    </row>
    <row r="2092" spans="1:5" x14ac:dyDescent="0.3">
      <c r="A2092" s="205" t="s">
        <v>138</v>
      </c>
      <c r="B2092" s="59"/>
      <c r="C2092" s="59"/>
      <c r="D2092" s="59"/>
      <c r="E2092" s="217">
        <f t="shared" si="60"/>
        <v>0</v>
      </c>
    </row>
    <row r="2093" spans="1:5" x14ac:dyDescent="0.3">
      <c r="A2093" s="174" t="s">
        <v>102</v>
      </c>
      <c r="B2093" s="14"/>
      <c r="C2093" s="23"/>
      <c r="D2093" s="23"/>
      <c r="E2093" s="223">
        <f t="shared" si="60"/>
        <v>0</v>
      </c>
    </row>
    <row r="2094" spans="1:5" x14ac:dyDescent="0.3">
      <c r="A2094" s="87" t="s">
        <v>103</v>
      </c>
      <c r="B2094" s="14">
        <v>100000</v>
      </c>
      <c r="C2094" s="23"/>
      <c r="D2094" s="23"/>
      <c r="E2094" s="223">
        <f t="shared" si="60"/>
        <v>100000</v>
      </c>
    </row>
    <row r="2095" spans="1:5" x14ac:dyDescent="0.3">
      <c r="A2095" s="87" t="s">
        <v>104</v>
      </c>
      <c r="B2095" s="14">
        <v>500000</v>
      </c>
      <c r="C2095" s="23"/>
      <c r="D2095" s="23"/>
      <c r="E2095" s="223">
        <f t="shared" si="60"/>
        <v>500000</v>
      </c>
    </row>
    <row r="2096" spans="1:5" x14ac:dyDescent="0.3">
      <c r="A2096" s="87" t="s">
        <v>683</v>
      </c>
      <c r="B2096" s="14"/>
      <c r="C2096" s="23"/>
      <c r="D2096" s="23"/>
      <c r="E2096" s="223">
        <f t="shared" si="60"/>
        <v>0</v>
      </c>
    </row>
    <row r="2097" spans="1:5" x14ac:dyDescent="0.3">
      <c r="A2097" s="205" t="s">
        <v>138</v>
      </c>
      <c r="B2097" s="7">
        <v>600000</v>
      </c>
      <c r="C2097" s="59"/>
      <c r="D2097" s="59"/>
      <c r="E2097" s="217">
        <f t="shared" si="60"/>
        <v>600000</v>
      </c>
    </row>
    <row r="2098" spans="1:5" x14ac:dyDescent="0.3">
      <c r="A2098" s="174" t="s">
        <v>409</v>
      </c>
      <c r="B2098" s="14"/>
      <c r="C2098" s="23"/>
      <c r="D2098" s="23"/>
      <c r="E2098" s="225">
        <f t="shared" si="60"/>
        <v>0</v>
      </c>
    </row>
    <row r="2099" spans="1:5" x14ac:dyDescent="0.3">
      <c r="A2099" s="87" t="s">
        <v>410</v>
      </c>
      <c r="B2099" s="14">
        <v>300000</v>
      </c>
      <c r="C2099" s="23"/>
      <c r="D2099" s="23"/>
      <c r="E2099" s="223">
        <f t="shared" si="60"/>
        <v>300000</v>
      </c>
    </row>
    <row r="2100" spans="1:5" x14ac:dyDescent="0.3">
      <c r="A2100" s="205" t="s">
        <v>138</v>
      </c>
      <c r="B2100" s="7">
        <v>300000</v>
      </c>
      <c r="C2100" s="59"/>
      <c r="D2100" s="59"/>
      <c r="E2100" s="217">
        <f t="shared" si="60"/>
        <v>300000</v>
      </c>
    </row>
    <row r="2101" spans="1:5" x14ac:dyDescent="0.3">
      <c r="A2101" s="174"/>
      <c r="B2101" s="14"/>
      <c r="C2101" s="23"/>
      <c r="D2101" s="23"/>
      <c r="E2101" s="225">
        <f t="shared" si="60"/>
        <v>0</v>
      </c>
    </row>
    <row r="2102" spans="1:5" x14ac:dyDescent="0.3">
      <c r="A2102" s="169" t="s">
        <v>411</v>
      </c>
      <c r="B2102" s="14"/>
      <c r="C2102" s="23"/>
      <c r="D2102" s="23"/>
      <c r="E2102" s="225">
        <f t="shared" si="60"/>
        <v>0</v>
      </c>
    </row>
    <row r="2103" spans="1:5" x14ac:dyDescent="0.3">
      <c r="A2103" s="169" t="s">
        <v>8</v>
      </c>
      <c r="B2103" s="14"/>
      <c r="C2103" s="23"/>
      <c r="D2103" s="23"/>
      <c r="E2103" s="225">
        <f t="shared" si="60"/>
        <v>0</v>
      </c>
    </row>
    <row r="2104" spans="1:5" x14ac:dyDescent="0.3">
      <c r="A2104" s="169" t="s">
        <v>412</v>
      </c>
      <c r="B2104" s="14"/>
      <c r="C2104" s="23"/>
      <c r="D2104" s="23"/>
      <c r="E2104" s="225">
        <f t="shared" si="60"/>
        <v>0</v>
      </c>
    </row>
    <row r="2105" spans="1:5" x14ac:dyDescent="0.3">
      <c r="A2105" s="176" t="s">
        <v>138</v>
      </c>
      <c r="B2105" s="59">
        <v>0</v>
      </c>
      <c r="C2105" s="59"/>
      <c r="D2105" s="59"/>
      <c r="E2105" s="217">
        <f t="shared" si="60"/>
        <v>0</v>
      </c>
    </row>
    <row r="2106" spans="1:5" x14ac:dyDescent="0.3">
      <c r="A2106" s="177"/>
      <c r="B2106" s="14"/>
      <c r="C2106" s="23"/>
      <c r="D2106" s="23"/>
      <c r="E2106" s="225">
        <f t="shared" si="60"/>
        <v>0</v>
      </c>
    </row>
    <row r="2107" spans="1:5" x14ac:dyDescent="0.3">
      <c r="A2107" s="205" t="s">
        <v>684</v>
      </c>
      <c r="B2107" s="59">
        <v>3650000</v>
      </c>
      <c r="C2107" s="59"/>
      <c r="D2107" s="59"/>
      <c r="E2107" s="217">
        <f t="shared" si="60"/>
        <v>3650000</v>
      </c>
    </row>
    <row r="2108" spans="1:5" x14ac:dyDescent="0.3">
      <c r="A2108" s="203" t="s">
        <v>140</v>
      </c>
      <c r="B2108" s="14"/>
      <c r="C2108" s="23"/>
      <c r="D2108" s="23"/>
      <c r="E2108" s="222"/>
    </row>
    <row r="2109" spans="1:5" x14ac:dyDescent="0.3">
      <c r="A2109" s="215" t="s">
        <v>627</v>
      </c>
      <c r="B2109" s="14"/>
      <c r="C2109" s="23"/>
      <c r="D2109" s="23"/>
      <c r="E2109" s="222"/>
    </row>
    <row r="2110" spans="1:5" x14ac:dyDescent="0.3">
      <c r="A2110" s="203" t="s">
        <v>628</v>
      </c>
      <c r="B2110" s="14"/>
      <c r="C2110" s="23"/>
      <c r="D2110" s="23"/>
      <c r="E2110" s="222"/>
    </row>
    <row r="2111" spans="1:5" x14ac:dyDescent="0.3">
      <c r="A2111" s="233" t="s">
        <v>689</v>
      </c>
      <c r="B2111" s="14">
        <v>10000000</v>
      </c>
      <c r="C2111" s="14"/>
      <c r="D2111" s="14">
        <v>10000000</v>
      </c>
      <c r="E2111" s="225">
        <f>B2111+C2111-D2111</f>
        <v>0</v>
      </c>
    </row>
    <row r="2112" spans="1:5" x14ac:dyDescent="0.3">
      <c r="A2112" s="233" t="s">
        <v>690</v>
      </c>
      <c r="B2112" s="14"/>
      <c r="C2112" s="14">
        <v>10000000</v>
      </c>
      <c r="D2112" s="14"/>
      <c r="E2112" s="224">
        <f>B2112+C2112-D2112</f>
        <v>10000000</v>
      </c>
    </row>
    <row r="2113" spans="1:5" x14ac:dyDescent="0.3">
      <c r="A2113" s="195" t="s">
        <v>138</v>
      </c>
      <c r="B2113" s="7">
        <f>B2111+B2112</f>
        <v>10000000</v>
      </c>
      <c r="C2113" s="7">
        <f t="shared" ref="C2113:E2113" si="61">C2111+C2112</f>
        <v>10000000</v>
      </c>
      <c r="D2113" s="7">
        <f t="shared" si="61"/>
        <v>10000000</v>
      </c>
      <c r="E2113" s="7">
        <f t="shared" si="61"/>
        <v>10000000</v>
      </c>
    </row>
    <row r="2114" spans="1:5" x14ac:dyDescent="0.3">
      <c r="A2114" s="234"/>
      <c r="B2114" s="235"/>
      <c r="C2114" s="5"/>
      <c r="D2114" s="5"/>
      <c r="E2114" s="222">
        <f>B2114+C2114-D2114</f>
        <v>0</v>
      </c>
    </row>
    <row r="2115" spans="1:5" x14ac:dyDescent="0.3">
      <c r="A2115" s="205" t="s">
        <v>691</v>
      </c>
      <c r="B2115" s="7">
        <f>B2113</f>
        <v>10000000</v>
      </c>
      <c r="C2115" s="7">
        <f>C2113</f>
        <v>10000000</v>
      </c>
      <c r="D2115" s="7">
        <f>D2113</f>
        <v>10000000</v>
      </c>
      <c r="E2115" s="7">
        <f>E2113</f>
        <v>10000000</v>
      </c>
    </row>
    <row r="2116" spans="1:5" x14ac:dyDescent="0.3">
      <c r="A2116" s="216"/>
      <c r="B2116" s="235"/>
      <c r="C2116" s="5"/>
      <c r="D2116" s="5"/>
      <c r="E2116" s="222">
        <f>B2116+C2116-D2116</f>
        <v>0</v>
      </c>
    </row>
    <row r="2117" spans="1:5" x14ac:dyDescent="0.3">
      <c r="A2117" s="236" t="s">
        <v>692</v>
      </c>
      <c r="B2117" s="7">
        <f>B2107+B2115</f>
        <v>13650000</v>
      </c>
      <c r="C2117" s="7">
        <f>C2107+C2115</f>
        <v>10000000</v>
      </c>
      <c r="D2117" s="7">
        <f>D2107+D2115</f>
        <v>10000000</v>
      </c>
      <c r="E2117" s="7">
        <f>B2117+C2117</f>
        <v>23650000</v>
      </c>
    </row>
    <row r="2118" spans="1:5" x14ac:dyDescent="0.3">
      <c r="A2118" s="237"/>
      <c r="B2118" s="23"/>
      <c r="C2118" s="12"/>
      <c r="D2118" s="12"/>
      <c r="E2118" s="222"/>
    </row>
    <row r="2119" spans="1:5" x14ac:dyDescent="0.3">
      <c r="A2119" s="238" t="s">
        <v>693</v>
      </c>
      <c r="B2119" s="23"/>
      <c r="C2119" s="12"/>
      <c r="D2119" s="12"/>
      <c r="E2119" s="222"/>
    </row>
    <row r="2120" spans="1:5" x14ac:dyDescent="0.3">
      <c r="A2120" s="205" t="s">
        <v>57</v>
      </c>
      <c r="B2120" s="228">
        <f>B2126+B2130+B2136+B2141+B2150+B2154+B2157+B2161+B2165</f>
        <v>1500000</v>
      </c>
      <c r="C2120" s="59"/>
      <c r="D2120" s="59"/>
      <c r="E2120" s="217">
        <f>B2120+C2120-D2120</f>
        <v>1500000</v>
      </c>
    </row>
    <row r="2121" spans="1:5" x14ac:dyDescent="0.3">
      <c r="A2121" s="35"/>
      <c r="B2121" s="227"/>
      <c r="C2121" s="12"/>
      <c r="D2121" s="12"/>
      <c r="E2121" s="225">
        <f t="shared" ref="E2121:E2174" si="62">B2121+C2121-D2121</f>
        <v>0</v>
      </c>
    </row>
    <row r="2122" spans="1:5" x14ac:dyDescent="0.3">
      <c r="A2122" s="174" t="s">
        <v>58</v>
      </c>
      <c r="B2122" s="227"/>
      <c r="C2122" s="12"/>
      <c r="D2122" s="12"/>
      <c r="E2122" s="225">
        <f t="shared" si="62"/>
        <v>0</v>
      </c>
    </row>
    <row r="2123" spans="1:5" x14ac:dyDescent="0.3">
      <c r="A2123" s="206" t="s">
        <v>59</v>
      </c>
      <c r="B2123" s="227"/>
      <c r="C2123" s="12"/>
      <c r="D2123" s="12"/>
      <c r="E2123" s="225">
        <f t="shared" si="62"/>
        <v>0</v>
      </c>
    </row>
    <row r="2124" spans="1:5" x14ac:dyDescent="0.3">
      <c r="A2124" s="87" t="s">
        <v>60</v>
      </c>
      <c r="B2124" s="227">
        <v>50000</v>
      </c>
      <c r="C2124" s="12"/>
      <c r="D2124" s="12"/>
      <c r="E2124" s="223">
        <f t="shared" si="62"/>
        <v>50000</v>
      </c>
    </row>
    <row r="2125" spans="1:5" x14ac:dyDescent="0.3">
      <c r="A2125" s="87" t="s">
        <v>390</v>
      </c>
      <c r="B2125" s="227"/>
      <c r="C2125" s="12"/>
      <c r="D2125" s="12"/>
      <c r="E2125" s="225">
        <f t="shared" si="62"/>
        <v>0</v>
      </c>
    </row>
    <row r="2126" spans="1:5" x14ac:dyDescent="0.3">
      <c r="A2126" s="205" t="s">
        <v>138</v>
      </c>
      <c r="B2126" s="228">
        <f>SUM(B2124:B2125)</f>
        <v>50000</v>
      </c>
      <c r="C2126" s="59"/>
      <c r="D2126" s="59"/>
      <c r="E2126" s="217">
        <f t="shared" si="62"/>
        <v>50000</v>
      </c>
    </row>
    <row r="2127" spans="1:5" x14ac:dyDescent="0.3">
      <c r="A2127" s="174" t="s">
        <v>62</v>
      </c>
      <c r="B2127" s="239"/>
      <c r="C2127" s="12"/>
      <c r="D2127" s="12"/>
      <c r="E2127" s="225">
        <f t="shared" si="62"/>
        <v>0</v>
      </c>
    </row>
    <row r="2128" spans="1:5" x14ac:dyDescent="0.3">
      <c r="A2128" s="87" t="s">
        <v>63</v>
      </c>
      <c r="B2128" s="239">
        <v>50000</v>
      </c>
      <c r="C2128" s="12"/>
      <c r="D2128" s="12"/>
      <c r="E2128" s="223">
        <f t="shared" si="62"/>
        <v>50000</v>
      </c>
    </row>
    <row r="2129" spans="1:5" x14ac:dyDescent="0.3">
      <c r="A2129" s="87" t="s">
        <v>64</v>
      </c>
      <c r="B2129" s="239"/>
      <c r="C2129" s="12"/>
      <c r="D2129" s="12"/>
      <c r="E2129" s="225">
        <f t="shared" si="62"/>
        <v>0</v>
      </c>
    </row>
    <row r="2130" spans="1:5" x14ac:dyDescent="0.3">
      <c r="A2130" s="232" t="s">
        <v>138</v>
      </c>
      <c r="B2130" s="228">
        <f>SUM(B2128:B2129)</f>
        <v>50000</v>
      </c>
      <c r="C2130" s="59"/>
      <c r="D2130" s="59"/>
      <c r="E2130" s="217">
        <f t="shared" si="62"/>
        <v>50000</v>
      </c>
    </row>
    <row r="2131" spans="1:5" x14ac:dyDescent="0.3">
      <c r="A2131" s="174" t="s">
        <v>680</v>
      </c>
      <c r="B2131" s="239"/>
      <c r="C2131" s="12"/>
      <c r="D2131" s="12"/>
      <c r="E2131" s="225">
        <f t="shared" si="62"/>
        <v>0</v>
      </c>
    </row>
    <row r="2132" spans="1:5" x14ac:dyDescent="0.3">
      <c r="A2132" s="87" t="s">
        <v>66</v>
      </c>
      <c r="B2132" s="239">
        <v>30000</v>
      </c>
      <c r="C2132" s="12"/>
      <c r="D2132" s="12"/>
      <c r="E2132" s="223">
        <f t="shared" si="62"/>
        <v>30000</v>
      </c>
    </row>
    <row r="2133" spans="1:5" x14ac:dyDescent="0.3">
      <c r="A2133" s="87" t="s">
        <v>67</v>
      </c>
      <c r="B2133" s="239">
        <v>100000</v>
      </c>
      <c r="C2133" s="12"/>
      <c r="D2133" s="12"/>
      <c r="E2133" s="223">
        <f t="shared" si="62"/>
        <v>100000</v>
      </c>
    </row>
    <row r="2134" spans="1:5" x14ac:dyDescent="0.3">
      <c r="A2134" s="87" t="s">
        <v>68</v>
      </c>
      <c r="B2134" s="239">
        <v>100000</v>
      </c>
      <c r="C2134" s="12"/>
      <c r="D2134" s="12"/>
      <c r="E2134" s="223">
        <f t="shared" si="62"/>
        <v>100000</v>
      </c>
    </row>
    <row r="2135" spans="1:5" x14ac:dyDescent="0.3">
      <c r="A2135" s="87" t="s">
        <v>391</v>
      </c>
      <c r="B2135" s="239"/>
      <c r="C2135" s="12"/>
      <c r="D2135" s="12"/>
      <c r="E2135" s="225">
        <f t="shared" si="62"/>
        <v>0</v>
      </c>
    </row>
    <row r="2136" spans="1:5" x14ac:dyDescent="0.3">
      <c r="A2136" s="205" t="s">
        <v>138</v>
      </c>
      <c r="B2136" s="228">
        <f>SUM(B2132:B2135)</f>
        <v>230000</v>
      </c>
      <c r="C2136" s="59"/>
      <c r="D2136" s="59"/>
      <c r="E2136" s="217">
        <f t="shared" si="62"/>
        <v>230000</v>
      </c>
    </row>
    <row r="2137" spans="1:5" x14ac:dyDescent="0.3">
      <c r="A2137" s="174" t="s">
        <v>80</v>
      </c>
      <c r="B2137" s="240"/>
      <c r="C2137" s="12"/>
      <c r="D2137" s="12"/>
      <c r="E2137" s="225">
        <f t="shared" si="62"/>
        <v>0</v>
      </c>
    </row>
    <row r="2138" spans="1:5" x14ac:dyDescent="0.3">
      <c r="A2138" s="87" t="s">
        <v>81</v>
      </c>
      <c r="B2138" s="241">
        <v>50000</v>
      </c>
      <c r="C2138" s="12"/>
      <c r="D2138" s="12"/>
      <c r="E2138" s="223">
        <f t="shared" si="62"/>
        <v>50000</v>
      </c>
    </row>
    <row r="2139" spans="1:5" x14ac:dyDescent="0.3">
      <c r="A2139" s="87" t="s">
        <v>184</v>
      </c>
      <c r="B2139" s="241">
        <v>0</v>
      </c>
      <c r="C2139" s="12"/>
      <c r="D2139" s="12"/>
      <c r="E2139" s="225">
        <f t="shared" si="62"/>
        <v>0</v>
      </c>
    </row>
    <row r="2140" spans="1:5" x14ac:dyDescent="0.3">
      <c r="A2140" s="87" t="s">
        <v>83</v>
      </c>
      <c r="B2140" s="240"/>
      <c r="C2140" s="12"/>
      <c r="D2140" s="12"/>
      <c r="E2140" s="225">
        <f t="shared" si="62"/>
        <v>0</v>
      </c>
    </row>
    <row r="2141" spans="1:5" x14ac:dyDescent="0.3">
      <c r="A2141" s="205" t="s">
        <v>138</v>
      </c>
      <c r="B2141" s="228">
        <f>SUM(B2138:B2140)</f>
        <v>50000</v>
      </c>
      <c r="C2141" s="59"/>
      <c r="D2141" s="59"/>
      <c r="E2141" s="217">
        <f t="shared" si="62"/>
        <v>50000</v>
      </c>
    </row>
    <row r="2142" spans="1:5" x14ac:dyDescent="0.3">
      <c r="A2142" s="174" t="s">
        <v>85</v>
      </c>
      <c r="B2142" s="242"/>
      <c r="C2142" s="12"/>
      <c r="D2142" s="12"/>
      <c r="E2142" s="225">
        <f t="shared" si="62"/>
        <v>0</v>
      </c>
    </row>
    <row r="2143" spans="1:5" x14ac:dyDescent="0.3">
      <c r="A2143" s="87" t="s">
        <v>392</v>
      </c>
      <c r="B2143" s="242"/>
      <c r="C2143" s="12"/>
      <c r="D2143" s="12"/>
      <c r="E2143" s="225">
        <f t="shared" si="62"/>
        <v>0</v>
      </c>
    </row>
    <row r="2144" spans="1:5" x14ac:dyDescent="0.3">
      <c r="A2144" s="87" t="s">
        <v>397</v>
      </c>
      <c r="B2144" s="242">
        <v>100000</v>
      </c>
      <c r="C2144" s="12"/>
      <c r="D2144" s="12"/>
      <c r="E2144" s="223">
        <f t="shared" si="62"/>
        <v>100000</v>
      </c>
    </row>
    <row r="2145" spans="1:5" x14ac:dyDescent="0.3">
      <c r="A2145" s="171" t="s">
        <v>398</v>
      </c>
      <c r="B2145" s="242"/>
      <c r="C2145" s="12"/>
      <c r="D2145" s="12"/>
      <c r="E2145" s="223">
        <f t="shared" si="62"/>
        <v>0</v>
      </c>
    </row>
    <row r="2146" spans="1:5" x14ac:dyDescent="0.3">
      <c r="A2146" s="87" t="s">
        <v>399</v>
      </c>
      <c r="B2146" s="242">
        <v>100000</v>
      </c>
      <c r="C2146" s="12"/>
      <c r="D2146" s="12"/>
      <c r="E2146" s="223">
        <f t="shared" si="62"/>
        <v>100000</v>
      </c>
    </row>
    <row r="2147" spans="1:5" x14ac:dyDescent="0.3">
      <c r="A2147" s="87" t="s">
        <v>86</v>
      </c>
      <c r="B2147" s="242">
        <v>100000</v>
      </c>
      <c r="C2147" s="12"/>
      <c r="D2147" s="12"/>
      <c r="E2147" s="223">
        <f t="shared" si="62"/>
        <v>100000</v>
      </c>
    </row>
    <row r="2148" spans="1:5" x14ac:dyDescent="0.3">
      <c r="A2148" s="87" t="s">
        <v>87</v>
      </c>
      <c r="B2148" s="242">
        <v>50000</v>
      </c>
      <c r="C2148" s="12"/>
      <c r="D2148" s="12"/>
      <c r="E2148" s="223">
        <f t="shared" si="62"/>
        <v>50000</v>
      </c>
    </row>
    <row r="2149" spans="1:5" x14ac:dyDescent="0.3">
      <c r="A2149" s="87" t="s">
        <v>88</v>
      </c>
      <c r="B2149" s="242">
        <v>20000</v>
      </c>
      <c r="C2149" s="12"/>
      <c r="D2149" s="12"/>
      <c r="E2149" s="223">
        <f t="shared" si="62"/>
        <v>20000</v>
      </c>
    </row>
    <row r="2150" spans="1:5" x14ac:dyDescent="0.3">
      <c r="A2150" s="205" t="s">
        <v>138</v>
      </c>
      <c r="B2150" s="228">
        <f>SUM(B2143:B2149)</f>
        <v>370000</v>
      </c>
      <c r="C2150" s="59"/>
      <c r="D2150" s="59"/>
      <c r="E2150" s="217">
        <f t="shared" si="62"/>
        <v>370000</v>
      </c>
    </row>
    <row r="2151" spans="1:5" x14ac:dyDescent="0.3">
      <c r="A2151" s="174" t="s">
        <v>89</v>
      </c>
      <c r="B2151" s="242"/>
      <c r="C2151" s="12"/>
      <c r="D2151" s="12"/>
      <c r="E2151" s="225">
        <f t="shared" si="62"/>
        <v>0</v>
      </c>
    </row>
    <row r="2152" spans="1:5" x14ac:dyDescent="0.3">
      <c r="A2152" s="87" t="s">
        <v>185</v>
      </c>
      <c r="B2152" s="242">
        <v>400000</v>
      </c>
      <c r="C2152" s="12"/>
      <c r="D2152" s="12"/>
      <c r="E2152" s="223">
        <f t="shared" si="62"/>
        <v>400000</v>
      </c>
    </row>
    <row r="2153" spans="1:5" x14ac:dyDescent="0.3">
      <c r="A2153" s="87" t="s">
        <v>403</v>
      </c>
      <c r="B2153" s="242"/>
      <c r="C2153" s="12"/>
      <c r="D2153" s="12"/>
      <c r="E2153" s="225">
        <f t="shared" si="62"/>
        <v>0</v>
      </c>
    </row>
    <row r="2154" spans="1:5" x14ac:dyDescent="0.3">
      <c r="A2154" s="205" t="s">
        <v>138</v>
      </c>
      <c r="B2154" s="228">
        <f>SUM(B2152:B2153)</f>
        <v>400000</v>
      </c>
      <c r="C2154" s="59"/>
      <c r="D2154" s="59"/>
      <c r="E2154" s="217">
        <f t="shared" si="62"/>
        <v>400000</v>
      </c>
    </row>
    <row r="2155" spans="1:5" x14ac:dyDescent="0.3">
      <c r="A2155" s="174" t="s">
        <v>91</v>
      </c>
      <c r="B2155" s="240"/>
      <c r="C2155" s="12"/>
      <c r="D2155" s="12"/>
      <c r="E2155" s="225">
        <f t="shared" si="62"/>
        <v>0</v>
      </c>
    </row>
    <row r="2156" spans="1:5" x14ac:dyDescent="0.3">
      <c r="A2156" s="87" t="s">
        <v>92</v>
      </c>
      <c r="B2156" s="241">
        <v>5000</v>
      </c>
      <c r="C2156" s="12"/>
      <c r="D2156" s="12"/>
      <c r="E2156" s="223">
        <f t="shared" si="62"/>
        <v>5000</v>
      </c>
    </row>
    <row r="2157" spans="1:5" x14ac:dyDescent="0.3">
      <c r="A2157" s="205" t="s">
        <v>138</v>
      </c>
      <c r="B2157" s="228">
        <f>B2156</f>
        <v>5000</v>
      </c>
      <c r="C2157" s="59"/>
      <c r="D2157" s="59"/>
      <c r="E2157" s="217">
        <f t="shared" si="62"/>
        <v>5000</v>
      </c>
    </row>
    <row r="2158" spans="1:5" x14ac:dyDescent="0.3">
      <c r="A2158" s="174" t="s">
        <v>186</v>
      </c>
      <c r="B2158" s="240"/>
      <c r="C2158" s="12"/>
      <c r="D2158" s="12"/>
      <c r="E2158" s="225">
        <f t="shared" si="62"/>
        <v>0</v>
      </c>
    </row>
    <row r="2159" spans="1:5" x14ac:dyDescent="0.3">
      <c r="A2159" s="87" t="s">
        <v>97</v>
      </c>
      <c r="B2159" s="241">
        <v>45000</v>
      </c>
      <c r="C2159" s="12"/>
      <c r="D2159" s="12"/>
      <c r="E2159" s="223">
        <f t="shared" si="62"/>
        <v>45000</v>
      </c>
    </row>
    <row r="2160" spans="1:5" x14ac:dyDescent="0.3">
      <c r="A2160" s="87" t="s">
        <v>404</v>
      </c>
      <c r="B2160" s="241"/>
      <c r="C2160" s="12"/>
      <c r="D2160" s="12"/>
      <c r="E2160" s="225">
        <f t="shared" si="62"/>
        <v>0</v>
      </c>
    </row>
    <row r="2161" spans="1:5" x14ac:dyDescent="0.3">
      <c r="A2161" s="205" t="s">
        <v>138</v>
      </c>
      <c r="B2161" s="228">
        <f>SUM(B2159:B2160)</f>
        <v>45000</v>
      </c>
      <c r="C2161" s="59"/>
      <c r="D2161" s="59"/>
      <c r="E2161" s="217">
        <f t="shared" si="62"/>
        <v>45000</v>
      </c>
    </row>
    <row r="2162" spans="1:5" x14ac:dyDescent="0.3">
      <c r="A2162" s="174" t="s">
        <v>102</v>
      </c>
      <c r="B2162" s="240"/>
      <c r="C2162" s="5"/>
      <c r="D2162" s="5"/>
      <c r="E2162" s="225">
        <f t="shared" si="62"/>
        <v>0</v>
      </c>
    </row>
    <row r="2163" spans="1:5" x14ac:dyDescent="0.3">
      <c r="A2163" s="87" t="s">
        <v>103</v>
      </c>
      <c r="B2163" s="241">
        <v>100000</v>
      </c>
      <c r="C2163" s="141"/>
      <c r="D2163" s="141"/>
      <c r="E2163" s="223">
        <f t="shared" si="62"/>
        <v>100000</v>
      </c>
    </row>
    <row r="2164" spans="1:5" x14ac:dyDescent="0.3">
      <c r="A2164" s="87" t="s">
        <v>104</v>
      </c>
      <c r="B2164" s="241">
        <v>200000</v>
      </c>
      <c r="C2164" s="12"/>
      <c r="D2164" s="12"/>
      <c r="E2164" s="223">
        <f t="shared" si="62"/>
        <v>200000</v>
      </c>
    </row>
    <row r="2165" spans="1:5" x14ac:dyDescent="0.3">
      <c r="A2165" s="205" t="s">
        <v>138</v>
      </c>
      <c r="B2165" s="228">
        <f>SUM(B2163:B2164)</f>
        <v>300000</v>
      </c>
      <c r="C2165" s="142"/>
      <c r="D2165" s="142"/>
      <c r="E2165" s="217">
        <f t="shared" si="62"/>
        <v>300000</v>
      </c>
    </row>
    <row r="2166" spans="1:5" x14ac:dyDescent="0.3">
      <c r="A2166" s="174"/>
      <c r="B2166" s="240"/>
      <c r="C2166" s="5"/>
      <c r="D2166" s="5"/>
      <c r="E2166" s="225">
        <f t="shared" si="62"/>
        <v>0</v>
      </c>
    </row>
    <row r="2167" spans="1:5" x14ac:dyDescent="0.3">
      <c r="A2167" s="205" t="s">
        <v>694</v>
      </c>
      <c r="B2167" s="228">
        <v>1500000</v>
      </c>
      <c r="C2167" s="230"/>
      <c r="D2167" s="230"/>
      <c r="E2167" s="217">
        <f t="shared" si="62"/>
        <v>1500000</v>
      </c>
    </row>
    <row r="2168" spans="1:5" x14ac:dyDescent="0.3">
      <c r="A2168" s="174"/>
      <c r="B2168" s="240"/>
      <c r="C2168" s="12"/>
      <c r="D2168" s="12"/>
      <c r="E2168" s="225">
        <f t="shared" si="62"/>
        <v>0</v>
      </c>
    </row>
    <row r="2169" spans="1:5" x14ac:dyDescent="0.3">
      <c r="A2169" s="169" t="s">
        <v>140</v>
      </c>
      <c r="B2169" s="240"/>
      <c r="C2169" s="12"/>
      <c r="D2169" s="12"/>
      <c r="E2169" s="225">
        <f t="shared" si="62"/>
        <v>0</v>
      </c>
    </row>
    <row r="2170" spans="1:5" x14ac:dyDescent="0.3">
      <c r="A2170" s="169" t="s">
        <v>657</v>
      </c>
      <c r="B2170" s="240"/>
      <c r="C2170" s="12"/>
      <c r="D2170" s="12"/>
      <c r="E2170" s="225">
        <f t="shared" si="62"/>
        <v>0</v>
      </c>
    </row>
    <row r="2171" spans="1:5" x14ac:dyDescent="0.3">
      <c r="A2171" s="169" t="s">
        <v>695</v>
      </c>
      <c r="B2171" s="240">
        <v>12000000</v>
      </c>
      <c r="C2171" s="12"/>
      <c r="D2171" s="12">
        <v>12000000</v>
      </c>
      <c r="E2171" s="243">
        <f t="shared" si="62"/>
        <v>0</v>
      </c>
    </row>
    <row r="2172" spans="1:5" x14ac:dyDescent="0.3">
      <c r="A2172" s="169" t="s">
        <v>696</v>
      </c>
      <c r="B2172" s="240"/>
      <c r="C2172" s="12">
        <v>12000000</v>
      </c>
      <c r="D2172" s="12"/>
      <c r="E2172" s="224">
        <f t="shared" si="62"/>
        <v>12000000</v>
      </c>
    </row>
    <row r="2173" spans="1:5" x14ac:dyDescent="0.3">
      <c r="A2173" s="176" t="s">
        <v>138</v>
      </c>
      <c r="B2173" s="244">
        <f>B2171+B2172</f>
        <v>12000000</v>
      </c>
      <c r="C2173" s="244">
        <f>C2171+C2172</f>
        <v>12000000</v>
      </c>
      <c r="D2173" s="244">
        <f>D2171+D2172</f>
        <v>12000000</v>
      </c>
      <c r="E2173" s="244">
        <f>E2171+E2172</f>
        <v>12000000</v>
      </c>
    </row>
    <row r="2174" spans="1:5" x14ac:dyDescent="0.3">
      <c r="A2174" s="177"/>
      <c r="B2174" s="245"/>
      <c r="C2174" s="5"/>
      <c r="D2174" s="5"/>
      <c r="E2174" s="225">
        <f t="shared" si="62"/>
        <v>0</v>
      </c>
    </row>
    <row r="2175" spans="1:5" x14ac:dyDescent="0.3">
      <c r="A2175" s="6" t="s">
        <v>251</v>
      </c>
      <c r="B2175" s="7">
        <f>B2167+B2173</f>
        <v>13500000</v>
      </c>
      <c r="C2175" s="7">
        <f t="shared" ref="C2175:E2175" si="63">C2167+C2173</f>
        <v>12000000</v>
      </c>
      <c r="D2175" s="7">
        <f t="shared" si="63"/>
        <v>12000000</v>
      </c>
      <c r="E2175" s="7">
        <f t="shared" si="63"/>
        <v>13500000</v>
      </c>
    </row>
    <row r="2176" spans="1:5" x14ac:dyDescent="0.3">
      <c r="A2176" s="31"/>
      <c r="B2176" s="5"/>
      <c r="C2176" s="5"/>
      <c r="D2176" s="5"/>
      <c r="E2176" s="222">
        <f>B2176+C2176-D2176</f>
        <v>0</v>
      </c>
    </row>
    <row r="2177" spans="1:5" x14ac:dyDescent="0.3">
      <c r="A2177" s="31"/>
      <c r="B2177" s="5"/>
      <c r="C2177" s="5"/>
      <c r="D2177" s="5"/>
      <c r="E2177" s="222"/>
    </row>
    <row r="2178" spans="1:5" x14ac:dyDescent="0.3">
      <c r="A2178" s="6" t="s">
        <v>697</v>
      </c>
      <c r="B2178" s="7">
        <f>B1101+B1457+B1557+B1655+B1753+B1845</f>
        <v>1959564394</v>
      </c>
      <c r="C2178" s="7">
        <f>C1101+C1457+C1557+C1655+C1753+C1845</f>
        <v>0</v>
      </c>
      <c r="D2178" s="7">
        <f>D1101+D1457+D1557+D1655+D1753+D1845</f>
        <v>154825879.75903383</v>
      </c>
      <c r="E2178" s="7">
        <f>E1101+E1457+E1557+E1655+E1753+E1845</f>
        <v>1804738514.2409661</v>
      </c>
    </row>
    <row r="2179" spans="1:5" x14ac:dyDescent="0.3">
      <c r="A2179" s="8"/>
      <c r="B2179" s="25"/>
      <c r="C2179" s="25"/>
      <c r="D2179" s="25"/>
      <c r="E2179" s="222"/>
    </row>
    <row r="2180" spans="1:5" x14ac:dyDescent="0.3">
      <c r="A2180" s="6" t="s">
        <v>698</v>
      </c>
      <c r="B2180" s="7">
        <f>B1106+B1462+B1561+B1659+B1755+B1849+B1941+B2021+B2120</f>
        <v>568983553</v>
      </c>
      <c r="C2180" s="7">
        <f>C1106+C1462+C1561+C1659+C1755+C1849+C1941+C2021+C2120</f>
        <v>691838732.41999996</v>
      </c>
      <c r="D2180" s="7">
        <f>D1106+D1462+D1561+D1659+D1755+D1849+D1941+D2021+D2120</f>
        <v>7662354</v>
      </c>
      <c r="E2180" s="7">
        <f>E1106+E1462+E1561+E1659+E1755+E1849+E1941+E2021+E2120</f>
        <v>1253159931.4200001</v>
      </c>
    </row>
    <row r="2181" spans="1:5" x14ac:dyDescent="0.3">
      <c r="A2181" s="31"/>
      <c r="B2181" s="25"/>
      <c r="C2181" s="25"/>
      <c r="D2181" s="25"/>
      <c r="E2181" s="222"/>
    </row>
    <row r="2182" spans="1:5" x14ac:dyDescent="0.3">
      <c r="A2182" s="15" t="s">
        <v>178</v>
      </c>
      <c r="B2182" s="7">
        <f>B2178+B2180</f>
        <v>2528547947</v>
      </c>
      <c r="C2182" s="7">
        <f>C2178+C2180</f>
        <v>691838732.41999996</v>
      </c>
      <c r="D2182" s="7">
        <f>D2178+D2180</f>
        <v>162488233.75903383</v>
      </c>
      <c r="E2182" s="7">
        <f>E2178+E2180</f>
        <v>3057898445.6609659</v>
      </c>
    </row>
    <row r="2183" spans="1:5" x14ac:dyDescent="0.3">
      <c r="A2183" s="246"/>
      <c r="B2183" s="25"/>
      <c r="C2183" s="25"/>
      <c r="D2183" s="25"/>
      <c r="E2183" s="222">
        <f>B2183+C2183-D2183</f>
        <v>0</v>
      </c>
    </row>
    <row r="2184" spans="1:5" x14ac:dyDescent="0.3">
      <c r="A2184" s="15" t="s">
        <v>179</v>
      </c>
      <c r="B2184" s="7">
        <f>B1452+B1552+B1650+B1746+B1840+B1935+B2014+B2115+B2173</f>
        <v>165739860</v>
      </c>
      <c r="C2184" s="7">
        <f>C1452+C1552+C1650+C1746+C1840+C1935+C2014+C2115+C2173</f>
        <v>275471033.36000001</v>
      </c>
      <c r="D2184" s="7">
        <f>D1452+D1552+D1650+D1746+D1840+D1935+D2014+D2115+D2173</f>
        <v>104105487</v>
      </c>
      <c r="E2184" s="7">
        <f>E1452+E1552+E1650+E1746+E1840+E1935+E2014+E2115+E2173</f>
        <v>337105406.36000001</v>
      </c>
    </row>
    <row r="2185" spans="1:5" x14ac:dyDescent="0.3">
      <c r="A2185" s="246"/>
      <c r="B2185" s="25"/>
      <c r="C2185" s="25"/>
      <c r="D2185" s="25"/>
      <c r="E2185" s="222">
        <f>B2185+C2185-D2185</f>
        <v>0</v>
      </c>
    </row>
    <row r="2186" spans="1:5" x14ac:dyDescent="0.3">
      <c r="A2186" s="15" t="s">
        <v>306</v>
      </c>
      <c r="B2186" s="7">
        <f>B2182+B2184</f>
        <v>2694287807</v>
      </c>
      <c r="C2186" s="7">
        <f>C2182+C2184</f>
        <v>967309765.77999997</v>
      </c>
      <c r="D2186" s="7">
        <f>D2182+D2184</f>
        <v>266593720.75903383</v>
      </c>
      <c r="E2186" s="7">
        <f>E2182+E2184</f>
        <v>3395003852.0209661</v>
      </c>
    </row>
    <row r="2187" spans="1:5" x14ac:dyDescent="0.3">
      <c r="A2187" s="247"/>
      <c r="B2187" s="40"/>
      <c r="C2187" s="40"/>
      <c r="D2187" s="24"/>
      <c r="E2187" s="40"/>
    </row>
    <row r="2188" spans="1:5" x14ac:dyDescent="0.3">
      <c r="A2188" s="247"/>
      <c r="B2188" s="248"/>
      <c r="C2188" s="53"/>
      <c r="D2188" s="53"/>
      <c r="E2188" s="248" t="e">
        <f>#REF!+C2188-D2188</f>
        <v>#REF!</v>
      </c>
    </row>
    <row r="2189" spans="1:5" x14ac:dyDescent="0.25">
      <c r="A2189" s="680" t="s">
        <v>699</v>
      </c>
      <c r="B2189" s="680"/>
      <c r="C2189" s="680"/>
      <c r="D2189" s="680"/>
      <c r="E2189" s="680"/>
    </row>
    <row r="2190" spans="1:5" x14ac:dyDescent="0.25">
      <c r="A2190" s="681" t="s">
        <v>700</v>
      </c>
      <c r="B2190" s="682"/>
      <c r="C2190" s="682"/>
      <c r="D2190" s="682"/>
      <c r="E2190" s="683"/>
    </row>
    <row r="2191" spans="1:5" x14ac:dyDescent="0.3">
      <c r="A2191" s="65" t="s">
        <v>701</v>
      </c>
      <c r="B2191" s="249">
        <f>B2194+B2197+B2207+B2217+B2213+B2210</f>
        <v>146494166.20000002</v>
      </c>
      <c r="C2191" s="250"/>
      <c r="D2191" s="250"/>
      <c r="E2191" s="250">
        <f>B2191+C2191-D2191</f>
        <v>146494166.20000002</v>
      </c>
    </row>
    <row r="2192" spans="1:5" x14ac:dyDescent="0.3">
      <c r="A2192" s="174" t="s">
        <v>702</v>
      </c>
      <c r="B2192" s="25"/>
      <c r="C2192" s="48"/>
      <c r="D2192" s="48"/>
      <c r="E2192" s="24">
        <f t="shared" ref="E2192:E2255" si="64">B2192+C2192-D2192</f>
        <v>0</v>
      </c>
    </row>
    <row r="2193" spans="1:5" x14ac:dyDescent="0.3">
      <c r="A2193" s="87" t="s">
        <v>703</v>
      </c>
      <c r="B2193" s="251">
        <f>54861448*1.05</f>
        <v>57604520.400000006</v>
      </c>
      <c r="C2193" s="4"/>
      <c r="D2193" s="252"/>
      <c r="E2193" s="14">
        <f t="shared" si="64"/>
        <v>57604520.400000006</v>
      </c>
    </row>
    <row r="2194" spans="1:5" x14ac:dyDescent="0.3">
      <c r="A2194" s="205" t="s">
        <v>704</v>
      </c>
      <c r="B2194" s="253">
        <f>SUM(B2193)</f>
        <v>57604520.400000006</v>
      </c>
      <c r="C2194" s="7"/>
      <c r="D2194" s="7"/>
      <c r="E2194" s="250">
        <f t="shared" si="64"/>
        <v>57604520.400000006</v>
      </c>
    </row>
    <row r="2195" spans="1:5" x14ac:dyDescent="0.3">
      <c r="A2195" s="174" t="s">
        <v>705</v>
      </c>
      <c r="B2195" s="254"/>
      <c r="C2195" s="48"/>
      <c r="D2195" s="48"/>
      <c r="E2195" s="24">
        <f t="shared" si="64"/>
        <v>0</v>
      </c>
    </row>
    <row r="2196" spans="1:5" x14ac:dyDescent="0.3">
      <c r="A2196" s="87" t="s">
        <v>706</v>
      </c>
      <c r="B2196" s="255">
        <f>33526110*1.05</f>
        <v>35202415.5</v>
      </c>
      <c r="C2196" s="12"/>
      <c r="D2196" s="252"/>
      <c r="E2196" s="14">
        <f t="shared" si="64"/>
        <v>35202415.5</v>
      </c>
    </row>
    <row r="2197" spans="1:5" x14ac:dyDescent="0.3">
      <c r="A2197" s="65" t="s">
        <v>707</v>
      </c>
      <c r="B2197" s="256">
        <f>SUM(B2196)</f>
        <v>35202415.5</v>
      </c>
      <c r="C2197" s="7"/>
      <c r="D2197" s="7"/>
      <c r="E2197" s="250">
        <f t="shared" si="64"/>
        <v>35202415.5</v>
      </c>
    </row>
    <row r="2198" spans="1:5" x14ac:dyDescent="0.3">
      <c r="A2198" s="174" t="s">
        <v>708</v>
      </c>
      <c r="B2198" s="254"/>
      <c r="C2198" s="48"/>
      <c r="D2198" s="48"/>
      <c r="E2198" s="24">
        <f t="shared" si="64"/>
        <v>0</v>
      </c>
    </row>
    <row r="2199" spans="1:5" x14ac:dyDescent="0.3">
      <c r="A2199" s="87" t="s">
        <v>709</v>
      </c>
      <c r="B2199" s="257">
        <f>19110240*105%</f>
        <v>20065752</v>
      </c>
      <c r="C2199" s="252"/>
      <c r="D2199" s="12"/>
      <c r="E2199" s="14">
        <f t="shared" si="64"/>
        <v>20065752</v>
      </c>
    </row>
    <row r="2200" spans="1:5" x14ac:dyDescent="0.3">
      <c r="A2200" s="87" t="s">
        <v>710</v>
      </c>
      <c r="B2200" s="257">
        <v>377184</v>
      </c>
      <c r="C2200" s="4"/>
      <c r="D2200" s="12"/>
      <c r="E2200" s="14">
        <f t="shared" si="64"/>
        <v>377184</v>
      </c>
    </row>
    <row r="2201" spans="1:5" x14ac:dyDescent="0.3">
      <c r="A2201" s="87" t="s">
        <v>711</v>
      </c>
      <c r="B2201" s="258"/>
      <c r="C2201" s="12"/>
      <c r="D2201" s="4"/>
      <c r="E2201" s="14">
        <f t="shared" si="64"/>
        <v>0</v>
      </c>
    </row>
    <row r="2202" spans="1:5" x14ac:dyDescent="0.3">
      <c r="A2202" s="87" t="s">
        <v>712</v>
      </c>
      <c r="B2202" s="257">
        <f>6715200*105%</f>
        <v>7050960</v>
      </c>
      <c r="C2202" s="4"/>
      <c r="D2202" s="252"/>
      <c r="E2202" s="14">
        <f t="shared" si="64"/>
        <v>7050960</v>
      </c>
    </row>
    <row r="2203" spans="1:5" x14ac:dyDescent="0.3">
      <c r="A2203" s="87" t="s">
        <v>713</v>
      </c>
      <c r="B2203" s="257"/>
      <c r="C2203" s="4"/>
      <c r="D2203" s="252"/>
      <c r="E2203" s="14">
        <f t="shared" si="64"/>
        <v>0</v>
      </c>
    </row>
    <row r="2204" spans="1:5" x14ac:dyDescent="0.3">
      <c r="A2204" s="87" t="s">
        <v>714</v>
      </c>
      <c r="B2204" s="255">
        <v>669900</v>
      </c>
      <c r="C2204" s="12"/>
      <c r="D2204" s="12"/>
      <c r="E2204" s="14">
        <f t="shared" si="64"/>
        <v>669900</v>
      </c>
    </row>
    <row r="2205" spans="1:5" x14ac:dyDescent="0.3">
      <c r="A2205" s="87" t="s">
        <v>715</v>
      </c>
      <c r="B2205" s="255"/>
      <c r="C2205" s="259"/>
      <c r="D2205" s="259"/>
      <c r="E2205" s="24">
        <f t="shared" si="64"/>
        <v>0</v>
      </c>
    </row>
    <row r="2206" spans="1:5" x14ac:dyDescent="0.3">
      <c r="A2206" s="87" t="s">
        <v>716</v>
      </c>
      <c r="B2206" s="257"/>
      <c r="C2206" s="259"/>
      <c r="D2206" s="259"/>
      <c r="E2206" s="24">
        <f t="shared" si="64"/>
        <v>0</v>
      </c>
    </row>
    <row r="2207" spans="1:5" x14ac:dyDescent="0.3">
      <c r="A2207" s="205" t="s">
        <v>717</v>
      </c>
      <c r="B2207" s="256">
        <f>SUM(B2199:B2206)</f>
        <v>28163796</v>
      </c>
      <c r="C2207" s="59"/>
      <c r="D2207" s="59"/>
      <c r="E2207" s="250">
        <f t="shared" si="64"/>
        <v>28163796</v>
      </c>
    </row>
    <row r="2208" spans="1:5" x14ac:dyDescent="0.3">
      <c r="A2208" s="260" t="s">
        <v>718</v>
      </c>
      <c r="B2208" s="261"/>
      <c r="C2208" s="259">
        <f>SUM(C2207)</f>
        <v>0</v>
      </c>
      <c r="D2208" s="259">
        <f>SUM(D2207)</f>
        <v>0</v>
      </c>
      <c r="E2208" s="24">
        <f t="shared" si="64"/>
        <v>0</v>
      </c>
    </row>
    <row r="2209" spans="1:5" x14ac:dyDescent="0.3">
      <c r="A2209" s="87" t="s">
        <v>719</v>
      </c>
      <c r="B2209" s="257"/>
      <c r="C2209" s="259"/>
      <c r="D2209" s="259"/>
      <c r="E2209" s="24">
        <f t="shared" si="64"/>
        <v>0</v>
      </c>
    </row>
    <row r="2210" spans="1:5" x14ac:dyDescent="0.3">
      <c r="A2210" s="205" t="s">
        <v>720</v>
      </c>
      <c r="B2210" s="256">
        <f>B2209</f>
        <v>0</v>
      </c>
      <c r="C2210" s="262"/>
      <c r="D2210" s="7"/>
      <c r="E2210" s="250">
        <f t="shared" si="64"/>
        <v>0</v>
      </c>
    </row>
    <row r="2211" spans="1:5" x14ac:dyDescent="0.3">
      <c r="A2211" s="260" t="s">
        <v>721</v>
      </c>
      <c r="B2211" s="261"/>
      <c r="C2211" s="259"/>
      <c r="D2211" s="259"/>
      <c r="E2211" s="24">
        <f t="shared" si="64"/>
        <v>0</v>
      </c>
    </row>
    <row r="2212" spans="1:5" x14ac:dyDescent="0.3">
      <c r="A2212" s="87" t="s">
        <v>722</v>
      </c>
      <c r="B2212" s="257">
        <v>3800000</v>
      </c>
      <c r="C2212" s="263"/>
      <c r="D2212" s="263"/>
      <c r="E2212" s="14">
        <f t="shared" si="64"/>
        <v>3800000</v>
      </c>
    </row>
    <row r="2213" spans="1:5" x14ac:dyDescent="0.3">
      <c r="A2213" s="205" t="s">
        <v>723</v>
      </c>
      <c r="B2213" s="256">
        <f>B2212</f>
        <v>3800000</v>
      </c>
      <c r="C2213" s="262"/>
      <c r="D2213" s="59"/>
      <c r="E2213" s="250">
        <f t="shared" si="64"/>
        <v>3800000</v>
      </c>
    </row>
    <row r="2214" spans="1:5" ht="37.5" x14ac:dyDescent="0.3">
      <c r="A2214" s="260" t="s">
        <v>724</v>
      </c>
      <c r="B2214" s="264"/>
      <c r="C2214" s="4"/>
      <c r="D2214" s="252"/>
      <c r="E2214" s="24">
        <f t="shared" si="64"/>
        <v>0</v>
      </c>
    </row>
    <row r="2215" spans="1:5" x14ac:dyDescent="0.3">
      <c r="A2215" s="204" t="s">
        <v>725</v>
      </c>
      <c r="B2215" s="265">
        <v>1571240</v>
      </c>
      <c r="C2215" s="259"/>
      <c r="D2215" s="259"/>
      <c r="E2215" s="14">
        <f t="shared" si="64"/>
        <v>1571240</v>
      </c>
    </row>
    <row r="2216" spans="1:5" x14ac:dyDescent="0.3">
      <c r="A2216" s="204" t="s">
        <v>726</v>
      </c>
      <c r="B2216" s="265">
        <f>19192566*105%</f>
        <v>20152194.300000001</v>
      </c>
      <c r="C2216" s="266"/>
      <c r="D2216" s="266"/>
      <c r="E2216" s="14">
        <f t="shared" si="64"/>
        <v>20152194.300000001</v>
      </c>
    </row>
    <row r="2217" spans="1:5" x14ac:dyDescent="0.3">
      <c r="A2217" s="205" t="s">
        <v>138</v>
      </c>
      <c r="B2217" s="256">
        <f>SUM(B2215:B2216)</f>
        <v>21723434.300000001</v>
      </c>
      <c r="C2217" s="66"/>
      <c r="D2217" s="66"/>
      <c r="E2217" s="250">
        <f t="shared" si="64"/>
        <v>21723434.300000001</v>
      </c>
    </row>
    <row r="2218" spans="1:5" x14ac:dyDescent="0.3">
      <c r="A2218" s="174"/>
      <c r="B2218" s="267"/>
      <c r="C2218" s="266"/>
      <c r="D2218" s="266"/>
      <c r="E2218" s="24">
        <f t="shared" si="64"/>
        <v>0</v>
      </c>
    </row>
    <row r="2219" spans="1:5" x14ac:dyDescent="0.25">
      <c r="A2219" s="205" t="s">
        <v>727</v>
      </c>
      <c r="B2219" s="268">
        <f>B2223+B2228+B2233+B2237+B2241+B2245+B2248+B2252+B2258+B2262+B2268+B2271+B2280+B2283+B2289+B2292+B2295+B2302+B2345</f>
        <v>189384403</v>
      </c>
      <c r="C2219" s="268">
        <f>C2223+C2228+C2233+C2237+C2241+C2245+C2248+C2252+C2258+C2262+C2268+C2271+C2280+C2283+C2289+C2292+C2295+C2302+C2345</f>
        <v>114392700</v>
      </c>
      <c r="D2219" s="268">
        <f>D2223+D2228+D2233+D2237+D2241+D2245+D2248+D2252+D2258+D2262+D2268+D2271+D2280+D2283+D2289+D2292+D2295+D2302+D2345</f>
        <v>0</v>
      </c>
      <c r="E2219" s="268">
        <f>E2223+E2228+E2233+E2237+E2241+E2245+E2248+E2252+E2258+E2262+E2268+E2271+E2280+E2283+E2289+E2292+E2295+E2302+E2345</f>
        <v>303777103</v>
      </c>
    </row>
    <row r="2220" spans="1:5" x14ac:dyDescent="0.3">
      <c r="A2220" s="174" t="s">
        <v>728</v>
      </c>
      <c r="B2220" s="267"/>
      <c r="C2220" s="12"/>
      <c r="D2220" s="252"/>
      <c r="E2220" s="24">
        <f t="shared" si="64"/>
        <v>0</v>
      </c>
    </row>
    <row r="2221" spans="1:5" x14ac:dyDescent="0.3">
      <c r="A2221" s="87" t="s">
        <v>59</v>
      </c>
      <c r="B2221" s="258">
        <v>1000000</v>
      </c>
      <c r="C2221" s="12"/>
      <c r="D2221" s="79"/>
      <c r="E2221" s="14">
        <f t="shared" si="64"/>
        <v>1000000</v>
      </c>
    </row>
    <row r="2222" spans="1:5" x14ac:dyDescent="0.3">
      <c r="A2222" s="87" t="s">
        <v>60</v>
      </c>
      <c r="B2222" s="258">
        <v>800574</v>
      </c>
      <c r="C2222" s="259"/>
      <c r="D2222" s="259"/>
      <c r="E2222" s="14">
        <f t="shared" si="64"/>
        <v>800574</v>
      </c>
    </row>
    <row r="2223" spans="1:5" x14ac:dyDescent="0.3">
      <c r="A2223" s="205" t="s">
        <v>138</v>
      </c>
      <c r="B2223" s="269">
        <f>SUM(B2221:B2222)</f>
        <v>1800574</v>
      </c>
      <c r="C2223" s="95"/>
      <c r="D2223" s="95"/>
      <c r="E2223" s="7">
        <f t="shared" si="64"/>
        <v>1800574</v>
      </c>
    </row>
    <row r="2224" spans="1:5" x14ac:dyDescent="0.3">
      <c r="A2224" s="174" t="s">
        <v>62</v>
      </c>
      <c r="B2224" s="68"/>
      <c r="C2224" s="4"/>
      <c r="D2224" s="252"/>
      <c r="E2224" s="259">
        <f t="shared" si="64"/>
        <v>0</v>
      </c>
    </row>
    <row r="2225" spans="1:5" x14ac:dyDescent="0.3">
      <c r="A2225" s="87" t="s">
        <v>63</v>
      </c>
      <c r="B2225" s="257">
        <v>1100000</v>
      </c>
      <c r="C2225" s="4"/>
      <c r="D2225" s="79"/>
      <c r="E2225" s="14">
        <f t="shared" si="64"/>
        <v>1100000</v>
      </c>
    </row>
    <row r="2226" spans="1:5" x14ac:dyDescent="0.3">
      <c r="A2226" s="216" t="s">
        <v>729</v>
      </c>
      <c r="B2226" s="257">
        <v>2000000</v>
      </c>
      <c r="C2226" s="12"/>
      <c r="D2226" s="79"/>
      <c r="E2226" s="14">
        <f t="shared" si="64"/>
        <v>2000000</v>
      </c>
    </row>
    <row r="2227" spans="1:5" x14ac:dyDescent="0.3">
      <c r="A2227" s="87" t="s">
        <v>64</v>
      </c>
      <c r="B2227" s="258">
        <v>100000</v>
      </c>
      <c r="C2227" s="259"/>
      <c r="D2227" s="259"/>
      <c r="E2227" s="14">
        <f t="shared" si="64"/>
        <v>100000</v>
      </c>
    </row>
    <row r="2228" spans="1:5" x14ac:dyDescent="0.3">
      <c r="A2228" s="205" t="s">
        <v>138</v>
      </c>
      <c r="B2228" s="269">
        <f>SUM(B2225:B2227)</f>
        <v>3200000</v>
      </c>
      <c r="C2228" s="95"/>
      <c r="D2228" s="95"/>
      <c r="E2228" s="250">
        <f t="shared" si="64"/>
        <v>3200000</v>
      </c>
    </row>
    <row r="2229" spans="1:5" x14ac:dyDescent="0.3">
      <c r="A2229" s="174" t="s">
        <v>65</v>
      </c>
      <c r="B2229" s="68"/>
      <c r="C2229" s="252"/>
      <c r="D2229" s="4"/>
      <c r="E2229" s="24">
        <f t="shared" si="64"/>
        <v>0</v>
      </c>
    </row>
    <row r="2230" spans="1:5" x14ac:dyDescent="0.3">
      <c r="A2230" s="87" t="s">
        <v>66</v>
      </c>
      <c r="B2230" s="270">
        <v>10757603</v>
      </c>
      <c r="C2230" s="252"/>
      <c r="D2230" s="4"/>
      <c r="E2230" s="14">
        <f t="shared" si="64"/>
        <v>10757603</v>
      </c>
    </row>
    <row r="2231" spans="1:5" x14ac:dyDescent="0.3">
      <c r="A2231" s="87" t="s">
        <v>68</v>
      </c>
      <c r="B2231" s="270">
        <f>18097018+10000000</f>
        <v>28097018</v>
      </c>
      <c r="C2231" s="252"/>
      <c r="D2231" s="4"/>
      <c r="E2231" s="14">
        <f t="shared" si="64"/>
        <v>28097018</v>
      </c>
    </row>
    <row r="2232" spans="1:5" x14ac:dyDescent="0.3">
      <c r="A2232" s="87" t="s">
        <v>730</v>
      </c>
      <c r="B2232" s="270">
        <f>25664070-5000000</f>
        <v>20664070</v>
      </c>
      <c r="C2232" s="259"/>
      <c r="D2232" s="259"/>
      <c r="E2232" s="14">
        <f t="shared" si="64"/>
        <v>20664070</v>
      </c>
    </row>
    <row r="2233" spans="1:5" x14ac:dyDescent="0.3">
      <c r="A2233" s="205" t="s">
        <v>138</v>
      </c>
      <c r="B2233" s="269">
        <f>SUM(B2230:B2232)</f>
        <v>59518691</v>
      </c>
      <c r="C2233" s="95"/>
      <c r="D2233" s="95"/>
      <c r="E2233" s="250">
        <f t="shared" si="64"/>
        <v>59518691</v>
      </c>
    </row>
    <row r="2234" spans="1:5" x14ac:dyDescent="0.3">
      <c r="A2234" s="174" t="s">
        <v>69</v>
      </c>
      <c r="B2234" s="68"/>
      <c r="C2234" s="252"/>
      <c r="D2234" s="4"/>
      <c r="E2234" s="24">
        <f t="shared" si="64"/>
        <v>0</v>
      </c>
    </row>
    <row r="2235" spans="1:5" x14ac:dyDescent="0.3">
      <c r="A2235" s="87" t="s">
        <v>70</v>
      </c>
      <c r="B2235" s="270">
        <f>3952346+1000000</f>
        <v>4952346</v>
      </c>
      <c r="C2235" s="252"/>
      <c r="D2235" s="4"/>
      <c r="E2235" s="14">
        <f t="shared" si="64"/>
        <v>4952346</v>
      </c>
    </row>
    <row r="2236" spans="1:5" x14ac:dyDescent="0.3">
      <c r="A2236" s="87" t="s">
        <v>71</v>
      </c>
      <c r="B2236" s="270">
        <f>13030000-2000000</f>
        <v>11030000</v>
      </c>
      <c r="C2236" s="259"/>
      <c r="D2236" s="259"/>
      <c r="E2236" s="14">
        <f t="shared" si="64"/>
        <v>11030000</v>
      </c>
    </row>
    <row r="2237" spans="1:5" x14ac:dyDescent="0.3">
      <c r="A2237" s="205" t="s">
        <v>731</v>
      </c>
      <c r="B2237" s="269">
        <f>SUM(B2235:B2236)</f>
        <v>15982346</v>
      </c>
      <c r="C2237" s="66"/>
      <c r="D2237" s="66"/>
      <c r="E2237" s="250">
        <f t="shared" si="64"/>
        <v>15982346</v>
      </c>
    </row>
    <row r="2238" spans="1:5" x14ac:dyDescent="0.3">
      <c r="A2238" s="174" t="s">
        <v>732</v>
      </c>
      <c r="B2238" s="267"/>
      <c r="C2238" s="252"/>
      <c r="D2238" s="4"/>
      <c r="E2238" s="14">
        <f t="shared" si="64"/>
        <v>0</v>
      </c>
    </row>
    <row r="2239" spans="1:5" x14ac:dyDescent="0.3">
      <c r="A2239" s="87" t="s">
        <v>73</v>
      </c>
      <c r="B2239" s="270">
        <v>2963858</v>
      </c>
      <c r="C2239" s="252"/>
      <c r="D2239" s="4"/>
      <c r="E2239" s="14">
        <f t="shared" si="64"/>
        <v>2963858</v>
      </c>
    </row>
    <row r="2240" spans="1:5" x14ac:dyDescent="0.3">
      <c r="A2240" s="87" t="s">
        <v>146</v>
      </c>
      <c r="B2240" s="270">
        <v>3275979</v>
      </c>
      <c r="C2240" s="259"/>
      <c r="D2240" s="259"/>
      <c r="E2240" s="14">
        <f t="shared" si="64"/>
        <v>3275979</v>
      </c>
    </row>
    <row r="2241" spans="1:5" x14ac:dyDescent="0.3">
      <c r="A2241" s="205" t="s">
        <v>138</v>
      </c>
      <c r="B2241" s="269">
        <f>SUM(B2239:B2240)</f>
        <v>6239837</v>
      </c>
      <c r="C2241" s="95"/>
      <c r="D2241" s="95"/>
      <c r="E2241" s="250">
        <f t="shared" si="64"/>
        <v>6239837</v>
      </c>
    </row>
    <row r="2242" spans="1:5" x14ac:dyDescent="0.3">
      <c r="A2242" s="174" t="s">
        <v>76</v>
      </c>
      <c r="B2242" s="68"/>
      <c r="C2242" s="252"/>
      <c r="D2242" s="79"/>
      <c r="E2242" s="259">
        <f t="shared" si="64"/>
        <v>0</v>
      </c>
    </row>
    <row r="2243" spans="1:5" x14ac:dyDescent="0.3">
      <c r="A2243" s="87" t="s">
        <v>733</v>
      </c>
      <c r="B2243" s="270">
        <v>0</v>
      </c>
      <c r="C2243" s="259"/>
      <c r="D2243" s="259"/>
      <c r="E2243" s="259">
        <f t="shared" si="64"/>
        <v>0</v>
      </c>
    </row>
    <row r="2244" spans="1:5" x14ac:dyDescent="0.3">
      <c r="A2244" s="87" t="s">
        <v>734</v>
      </c>
      <c r="B2244" s="270">
        <v>0</v>
      </c>
      <c r="C2244" s="79"/>
      <c r="D2244" s="79"/>
      <c r="E2244" s="259">
        <f t="shared" si="64"/>
        <v>0</v>
      </c>
    </row>
    <row r="2245" spans="1:5" x14ac:dyDescent="0.3">
      <c r="A2245" s="205" t="s">
        <v>138</v>
      </c>
      <c r="B2245" s="269">
        <f>SUM(B2243:B2244)</f>
        <v>0</v>
      </c>
      <c r="C2245" s="262"/>
      <c r="D2245" s="59"/>
      <c r="E2245" s="250">
        <f t="shared" si="64"/>
        <v>0</v>
      </c>
    </row>
    <row r="2246" spans="1:5" x14ac:dyDescent="0.3">
      <c r="A2246" s="174" t="s">
        <v>78</v>
      </c>
      <c r="B2246" s="68"/>
      <c r="C2246" s="252"/>
      <c r="D2246" s="4"/>
      <c r="E2246" s="24">
        <f t="shared" si="64"/>
        <v>0</v>
      </c>
    </row>
    <row r="2247" spans="1:5" x14ac:dyDescent="0.3">
      <c r="A2247" s="87" t="s">
        <v>735</v>
      </c>
      <c r="B2247" s="258">
        <f>15261540-3000000+4000000-6261540</f>
        <v>10000000</v>
      </c>
      <c r="C2247" s="259"/>
      <c r="D2247" s="259"/>
      <c r="E2247" s="14">
        <f t="shared" si="64"/>
        <v>10000000</v>
      </c>
    </row>
    <row r="2248" spans="1:5" x14ac:dyDescent="0.3">
      <c r="A2248" s="205" t="s">
        <v>138</v>
      </c>
      <c r="B2248" s="269">
        <f>SUM(B2247)</f>
        <v>10000000</v>
      </c>
      <c r="C2248" s="95"/>
      <c r="D2248" s="95"/>
      <c r="E2248" s="250">
        <f t="shared" si="64"/>
        <v>10000000</v>
      </c>
    </row>
    <row r="2249" spans="1:5" x14ac:dyDescent="0.3">
      <c r="A2249" s="174" t="s">
        <v>80</v>
      </c>
      <c r="B2249" s="68"/>
      <c r="C2249" s="12"/>
      <c r="D2249" s="12"/>
      <c r="E2249" s="24">
        <f t="shared" si="64"/>
        <v>0</v>
      </c>
    </row>
    <row r="2250" spans="1:5" x14ac:dyDescent="0.3">
      <c r="A2250" s="87" t="s">
        <v>736</v>
      </c>
      <c r="B2250" s="270">
        <f>10420000+4788886</f>
        <v>15208886</v>
      </c>
      <c r="C2250" s="12"/>
      <c r="D2250" s="12"/>
      <c r="E2250" s="14">
        <f t="shared" si="64"/>
        <v>15208886</v>
      </c>
    </row>
    <row r="2251" spans="1:5" x14ac:dyDescent="0.3">
      <c r="A2251" s="87" t="s">
        <v>184</v>
      </c>
      <c r="B2251" s="270">
        <v>3970000</v>
      </c>
      <c r="C2251" s="12"/>
      <c r="D2251" s="252"/>
      <c r="E2251" s="14">
        <f t="shared" si="64"/>
        <v>3970000</v>
      </c>
    </row>
    <row r="2252" spans="1:5" x14ac:dyDescent="0.3">
      <c r="A2252" s="205" t="s">
        <v>138</v>
      </c>
      <c r="B2252" s="269">
        <f>SUM(B2250:B2251)</f>
        <v>19178886</v>
      </c>
      <c r="C2252" s="230"/>
      <c r="D2252" s="271"/>
      <c r="E2252" s="250">
        <f t="shared" si="64"/>
        <v>19178886</v>
      </c>
    </row>
    <row r="2253" spans="1:5" x14ac:dyDescent="0.3">
      <c r="A2253" s="174" t="s">
        <v>82</v>
      </c>
      <c r="B2253" s="68"/>
      <c r="C2253" s="259"/>
      <c r="D2253" s="259"/>
      <c r="E2253" s="24">
        <f t="shared" si="64"/>
        <v>0</v>
      </c>
    </row>
    <row r="2254" spans="1:5" x14ac:dyDescent="0.3">
      <c r="A2254" s="87" t="s">
        <v>737</v>
      </c>
      <c r="B2254" s="258">
        <v>1000000</v>
      </c>
      <c r="C2254" s="79"/>
      <c r="D2254" s="79"/>
      <c r="E2254" s="14">
        <f t="shared" si="64"/>
        <v>1000000</v>
      </c>
    </row>
    <row r="2255" spans="1:5" x14ac:dyDescent="0.3">
      <c r="A2255" s="87" t="s">
        <v>83</v>
      </c>
      <c r="B2255" s="258">
        <v>2000000</v>
      </c>
      <c r="C2255" s="12"/>
      <c r="D2255" s="252"/>
      <c r="E2255" s="14">
        <f t="shared" si="64"/>
        <v>2000000</v>
      </c>
    </row>
    <row r="2256" spans="1:5" x14ac:dyDescent="0.3">
      <c r="A2256" s="87" t="s">
        <v>738</v>
      </c>
      <c r="B2256" s="258">
        <v>16000000</v>
      </c>
      <c r="C2256" s="12"/>
      <c r="D2256" s="252"/>
      <c r="E2256" s="14">
        <f t="shared" ref="E2256:E2303" si="65">B2256+C2256-D2256</f>
        <v>16000000</v>
      </c>
    </row>
    <row r="2257" spans="1:5" x14ac:dyDescent="0.3">
      <c r="A2257" s="87" t="s">
        <v>739</v>
      </c>
      <c r="B2257" s="258">
        <f>1000000+1000000</f>
        <v>2000000</v>
      </c>
      <c r="C2257" s="259"/>
      <c r="D2257" s="259"/>
      <c r="E2257" s="14">
        <f t="shared" si="65"/>
        <v>2000000</v>
      </c>
    </row>
    <row r="2258" spans="1:5" x14ac:dyDescent="0.3">
      <c r="A2258" s="205" t="s">
        <v>138</v>
      </c>
      <c r="B2258" s="269">
        <f>SUM(B2254:B2257)</f>
        <v>21000000</v>
      </c>
      <c r="C2258" s="272"/>
      <c r="D2258" s="272"/>
      <c r="E2258" s="250">
        <f t="shared" si="65"/>
        <v>21000000</v>
      </c>
    </row>
    <row r="2259" spans="1:5" x14ac:dyDescent="0.3">
      <c r="A2259" s="174" t="s">
        <v>740</v>
      </c>
      <c r="B2259" s="68"/>
      <c r="C2259" s="252"/>
      <c r="D2259" s="4"/>
      <c r="E2259" s="24">
        <f t="shared" si="65"/>
        <v>0</v>
      </c>
    </row>
    <row r="2260" spans="1:5" x14ac:dyDescent="0.3">
      <c r="A2260" s="87" t="s">
        <v>741</v>
      </c>
      <c r="B2260" s="258">
        <v>5031000</v>
      </c>
      <c r="C2260" s="4"/>
      <c r="D2260" s="252"/>
      <c r="E2260" s="14">
        <f t="shared" si="65"/>
        <v>5031000</v>
      </c>
    </row>
    <row r="2261" spans="1:5" x14ac:dyDescent="0.3">
      <c r="A2261" s="87" t="s">
        <v>742</v>
      </c>
      <c r="B2261" s="258">
        <v>500000</v>
      </c>
      <c r="C2261" s="4"/>
      <c r="D2261" s="252"/>
      <c r="E2261" s="14">
        <f t="shared" si="65"/>
        <v>500000</v>
      </c>
    </row>
    <row r="2262" spans="1:5" x14ac:dyDescent="0.3">
      <c r="A2262" s="205" t="s">
        <v>138</v>
      </c>
      <c r="B2262" s="269">
        <f>SUM(B2260:B2261)</f>
        <v>5531000</v>
      </c>
      <c r="C2262" s="59"/>
      <c r="D2262" s="262"/>
      <c r="E2262" s="250">
        <f t="shared" si="65"/>
        <v>5531000</v>
      </c>
    </row>
    <row r="2263" spans="1:5" x14ac:dyDescent="0.3">
      <c r="A2263" s="174" t="s">
        <v>85</v>
      </c>
      <c r="B2263" s="68"/>
      <c r="C2263" s="259"/>
      <c r="D2263" s="259"/>
      <c r="E2263" s="24">
        <f t="shared" si="65"/>
        <v>0</v>
      </c>
    </row>
    <row r="2264" spans="1:5" x14ac:dyDescent="0.3">
      <c r="A2264" s="87" t="s">
        <v>86</v>
      </c>
      <c r="B2264" s="270">
        <v>200000</v>
      </c>
      <c r="C2264" s="79"/>
      <c r="D2264" s="79"/>
      <c r="E2264" s="14">
        <f t="shared" si="65"/>
        <v>200000</v>
      </c>
    </row>
    <row r="2265" spans="1:5" x14ac:dyDescent="0.3">
      <c r="A2265" s="87" t="s">
        <v>87</v>
      </c>
      <c r="B2265" s="270">
        <f>1558110-359350+30</f>
        <v>1198790</v>
      </c>
      <c r="C2265" s="252"/>
      <c r="D2265" s="79"/>
      <c r="E2265" s="14">
        <f t="shared" si="65"/>
        <v>1198790</v>
      </c>
    </row>
    <row r="2266" spans="1:5" x14ac:dyDescent="0.3">
      <c r="A2266" s="87" t="s">
        <v>88</v>
      </c>
      <c r="B2266" s="270">
        <v>2085000</v>
      </c>
      <c r="C2266" s="259"/>
      <c r="D2266" s="259"/>
      <c r="E2266" s="14">
        <f t="shared" si="65"/>
        <v>2085000</v>
      </c>
    </row>
    <row r="2267" spans="1:5" x14ac:dyDescent="0.3">
      <c r="A2267" s="87" t="s">
        <v>743</v>
      </c>
      <c r="B2267" s="270">
        <v>683596</v>
      </c>
      <c r="C2267" s="79"/>
      <c r="D2267" s="79"/>
      <c r="E2267" s="14">
        <f t="shared" si="65"/>
        <v>683596</v>
      </c>
    </row>
    <row r="2268" spans="1:5" x14ac:dyDescent="0.3">
      <c r="A2268" s="205" t="s">
        <v>138</v>
      </c>
      <c r="B2268" s="269">
        <f>SUM(B2264:B2267)</f>
        <v>4167386</v>
      </c>
      <c r="C2268" s="273"/>
      <c r="D2268" s="272"/>
      <c r="E2268" s="250">
        <f t="shared" si="65"/>
        <v>4167386</v>
      </c>
    </row>
    <row r="2269" spans="1:5" x14ac:dyDescent="0.3">
      <c r="A2269" s="174" t="s">
        <v>89</v>
      </c>
      <c r="B2269" s="68"/>
      <c r="C2269" s="4"/>
      <c r="D2269" s="252"/>
      <c r="E2269" s="24">
        <f t="shared" si="65"/>
        <v>0</v>
      </c>
    </row>
    <row r="2270" spans="1:5" x14ac:dyDescent="0.3">
      <c r="A2270" s="87" t="s">
        <v>185</v>
      </c>
      <c r="B2270" s="258">
        <v>3100000</v>
      </c>
      <c r="C2270" s="4"/>
      <c r="D2270" s="252"/>
      <c r="E2270" s="14">
        <f t="shared" si="65"/>
        <v>3100000</v>
      </c>
    </row>
    <row r="2271" spans="1:5" x14ac:dyDescent="0.3">
      <c r="A2271" s="205" t="s">
        <v>138</v>
      </c>
      <c r="B2271" s="269">
        <f>SUM(B2270)</f>
        <v>3100000</v>
      </c>
      <c r="C2271" s="273"/>
      <c r="D2271" s="271"/>
      <c r="E2271" s="250">
        <f t="shared" si="65"/>
        <v>3100000</v>
      </c>
    </row>
    <row r="2272" spans="1:5" x14ac:dyDescent="0.3">
      <c r="A2272" s="174" t="s">
        <v>91</v>
      </c>
      <c r="B2272" s="68"/>
      <c r="C2272" s="4"/>
      <c r="D2272" s="252"/>
      <c r="E2272" s="24">
        <f t="shared" si="65"/>
        <v>0</v>
      </c>
    </row>
    <row r="2273" spans="1:5" x14ac:dyDescent="0.3">
      <c r="A2273" s="87" t="s">
        <v>92</v>
      </c>
      <c r="B2273" s="270">
        <v>550000</v>
      </c>
      <c r="C2273" s="252"/>
      <c r="D2273" s="12"/>
      <c r="E2273" s="14">
        <f t="shared" si="65"/>
        <v>550000</v>
      </c>
    </row>
    <row r="2274" spans="1:5" x14ac:dyDescent="0.3">
      <c r="A2274" s="87" t="s">
        <v>682</v>
      </c>
      <c r="B2274" s="270">
        <f>1000000+1000000</f>
        <v>2000000</v>
      </c>
      <c r="C2274" s="252"/>
      <c r="D2274" s="12"/>
      <c r="E2274" s="14">
        <f t="shared" si="65"/>
        <v>2000000</v>
      </c>
    </row>
    <row r="2275" spans="1:5" x14ac:dyDescent="0.3">
      <c r="A2275" s="87" t="s">
        <v>169</v>
      </c>
      <c r="B2275" s="270">
        <f>1200000</f>
        <v>1200000</v>
      </c>
      <c r="C2275" s="259"/>
      <c r="D2275" s="259"/>
      <c r="E2275" s="14">
        <f t="shared" si="65"/>
        <v>1200000</v>
      </c>
    </row>
    <row r="2276" spans="1:5" x14ac:dyDescent="0.3">
      <c r="A2276" s="87" t="s">
        <v>94</v>
      </c>
      <c r="B2276" s="270">
        <f>4076462-1500000+3000000</f>
        <v>5576462</v>
      </c>
      <c r="C2276" s="266"/>
      <c r="D2276" s="266"/>
      <c r="E2276" s="14">
        <f t="shared" si="65"/>
        <v>5576462</v>
      </c>
    </row>
    <row r="2277" spans="1:5" x14ac:dyDescent="0.3">
      <c r="A2277" s="87" t="s">
        <v>744</v>
      </c>
      <c r="B2277" s="270">
        <f>1455000-1455000</f>
        <v>0</v>
      </c>
      <c r="C2277" s="252"/>
      <c r="D2277" s="12"/>
      <c r="E2277" s="14">
        <f t="shared" si="65"/>
        <v>0</v>
      </c>
    </row>
    <row r="2278" spans="1:5" x14ac:dyDescent="0.3">
      <c r="A2278" s="87" t="s">
        <v>745</v>
      </c>
      <c r="B2278" s="270">
        <v>3100000</v>
      </c>
      <c r="C2278" s="259"/>
      <c r="D2278" s="259"/>
      <c r="E2278" s="14">
        <f t="shared" si="65"/>
        <v>3100000</v>
      </c>
    </row>
    <row r="2279" spans="1:5" x14ac:dyDescent="0.3">
      <c r="A2279" s="87" t="s">
        <v>746</v>
      </c>
      <c r="B2279" s="270">
        <v>1060000</v>
      </c>
      <c r="C2279" s="48"/>
      <c r="D2279" s="48"/>
      <c r="E2279" s="14">
        <f t="shared" si="65"/>
        <v>1060000</v>
      </c>
    </row>
    <row r="2280" spans="1:5" x14ac:dyDescent="0.3">
      <c r="A2280" s="205" t="s">
        <v>138</v>
      </c>
      <c r="B2280" s="269">
        <f>SUM(B2273:B2279)</f>
        <v>13486462</v>
      </c>
      <c r="C2280" s="273"/>
      <c r="D2280" s="230"/>
      <c r="E2280" s="250">
        <f t="shared" si="65"/>
        <v>13486462</v>
      </c>
    </row>
    <row r="2281" spans="1:5" x14ac:dyDescent="0.3">
      <c r="A2281" s="174" t="s">
        <v>747</v>
      </c>
      <c r="B2281" s="267"/>
      <c r="C2281" s="4"/>
      <c r="D2281" s="252"/>
      <c r="E2281" s="24">
        <f t="shared" si="65"/>
        <v>0</v>
      </c>
    </row>
    <row r="2282" spans="1:5" x14ac:dyDescent="0.3">
      <c r="A2282" s="87" t="s">
        <v>748</v>
      </c>
      <c r="B2282" s="270">
        <v>3100000</v>
      </c>
      <c r="C2282" s="4"/>
      <c r="D2282" s="79"/>
      <c r="E2282" s="14">
        <f t="shared" si="65"/>
        <v>3100000</v>
      </c>
    </row>
    <row r="2283" spans="1:5" x14ac:dyDescent="0.3">
      <c r="A2283" s="205" t="s">
        <v>731</v>
      </c>
      <c r="B2283" s="269">
        <f>SUM(B2282)</f>
        <v>3100000</v>
      </c>
      <c r="C2283" s="250"/>
      <c r="D2283" s="250"/>
      <c r="E2283" s="250">
        <f t="shared" si="65"/>
        <v>3100000</v>
      </c>
    </row>
    <row r="2284" spans="1:5" x14ac:dyDescent="0.3">
      <c r="A2284" s="174" t="s">
        <v>749</v>
      </c>
      <c r="B2284" s="254"/>
      <c r="C2284" s="79"/>
      <c r="D2284" s="79"/>
      <c r="E2284" s="24">
        <f t="shared" si="65"/>
        <v>0</v>
      </c>
    </row>
    <row r="2285" spans="1:5" x14ac:dyDescent="0.3">
      <c r="A2285" s="87" t="s">
        <v>750</v>
      </c>
      <c r="B2285" s="270"/>
      <c r="C2285" s="12"/>
      <c r="D2285" s="79"/>
      <c r="E2285" s="14">
        <f t="shared" si="65"/>
        <v>0</v>
      </c>
    </row>
    <row r="2286" spans="1:5" x14ac:dyDescent="0.3">
      <c r="A2286" s="87" t="s">
        <v>751</v>
      </c>
      <c r="B2286" s="270">
        <v>1000000</v>
      </c>
      <c r="C2286" s="259"/>
      <c r="D2286" s="259"/>
      <c r="E2286" s="14">
        <f t="shared" si="65"/>
        <v>1000000</v>
      </c>
    </row>
    <row r="2287" spans="1:5" x14ac:dyDescent="0.3">
      <c r="A2287" s="87" t="s">
        <v>752</v>
      </c>
      <c r="B2287" s="274">
        <v>1000000</v>
      </c>
      <c r="C2287" s="79"/>
      <c r="D2287" s="79"/>
      <c r="E2287" s="14">
        <f t="shared" si="65"/>
        <v>1000000</v>
      </c>
    </row>
    <row r="2288" spans="1:5" x14ac:dyDescent="0.3">
      <c r="A2288" s="87" t="s">
        <v>156</v>
      </c>
      <c r="B2288" s="274">
        <v>1000000</v>
      </c>
      <c r="C2288" s="12"/>
      <c r="D2288" s="12"/>
      <c r="E2288" s="14">
        <f t="shared" si="65"/>
        <v>1000000</v>
      </c>
    </row>
    <row r="2289" spans="1:5" x14ac:dyDescent="0.3">
      <c r="A2289" s="205" t="s">
        <v>138</v>
      </c>
      <c r="B2289" s="256">
        <f>SUM(B2285:B2288)</f>
        <v>3000000</v>
      </c>
      <c r="C2289" s="230"/>
      <c r="D2289" s="271"/>
      <c r="E2289" s="250">
        <f t="shared" si="65"/>
        <v>3000000</v>
      </c>
    </row>
    <row r="2290" spans="1:5" x14ac:dyDescent="0.3">
      <c r="A2290" s="174" t="s">
        <v>292</v>
      </c>
      <c r="B2290" s="68"/>
      <c r="C2290" s="12"/>
      <c r="D2290" s="12"/>
      <c r="E2290" s="24">
        <f t="shared" si="65"/>
        <v>0</v>
      </c>
    </row>
    <row r="2291" spans="1:5" x14ac:dyDescent="0.3">
      <c r="A2291" s="87" t="s">
        <v>753</v>
      </c>
      <c r="B2291" s="258">
        <v>10000000</v>
      </c>
      <c r="C2291" s="12"/>
      <c r="D2291" s="79"/>
      <c r="E2291" s="14">
        <f t="shared" si="65"/>
        <v>10000000</v>
      </c>
    </row>
    <row r="2292" spans="1:5" x14ac:dyDescent="0.3">
      <c r="A2292" s="205" t="s">
        <v>138</v>
      </c>
      <c r="B2292" s="275">
        <f>SUM(B2291)</f>
        <v>10000000</v>
      </c>
      <c r="C2292" s="59"/>
      <c r="D2292" s="95"/>
      <c r="E2292" s="250">
        <f t="shared" si="65"/>
        <v>10000000</v>
      </c>
    </row>
    <row r="2293" spans="1:5" x14ac:dyDescent="0.3">
      <c r="A2293" s="174" t="s">
        <v>407</v>
      </c>
      <c r="B2293" s="68"/>
      <c r="C2293" s="259"/>
      <c r="D2293" s="259"/>
      <c r="E2293" s="24">
        <f t="shared" si="65"/>
        <v>0</v>
      </c>
    </row>
    <row r="2294" spans="1:5" x14ac:dyDescent="0.3">
      <c r="A2294" s="87" t="s">
        <v>754</v>
      </c>
      <c r="B2294" s="258"/>
      <c r="C2294" s="4"/>
      <c r="D2294" s="12"/>
      <c r="E2294" s="24">
        <f t="shared" si="65"/>
        <v>0</v>
      </c>
    </row>
    <row r="2295" spans="1:5" x14ac:dyDescent="0.3">
      <c r="A2295" s="205" t="s">
        <v>138</v>
      </c>
      <c r="B2295" s="269">
        <f>SUM(B2294)</f>
        <v>0</v>
      </c>
      <c r="C2295" s="59"/>
      <c r="D2295" s="59"/>
      <c r="E2295" s="250">
        <f t="shared" si="65"/>
        <v>0</v>
      </c>
    </row>
    <row r="2296" spans="1:5" x14ac:dyDescent="0.3">
      <c r="A2296" s="174" t="s">
        <v>102</v>
      </c>
      <c r="B2296" s="68"/>
      <c r="C2296" s="14"/>
      <c r="D2296" s="14"/>
      <c r="E2296" s="14">
        <f t="shared" si="65"/>
        <v>0</v>
      </c>
    </row>
    <row r="2297" spans="1:5" x14ac:dyDescent="0.3">
      <c r="A2297" s="87" t="s">
        <v>103</v>
      </c>
      <c r="B2297" s="258">
        <v>3000000</v>
      </c>
      <c r="C2297" s="14"/>
      <c r="D2297" s="14"/>
      <c r="E2297" s="14">
        <f t="shared" si="65"/>
        <v>3000000</v>
      </c>
    </row>
    <row r="2298" spans="1:5" x14ac:dyDescent="0.3">
      <c r="A2298" s="87" t="s">
        <v>104</v>
      </c>
      <c r="B2298" s="258">
        <v>3879221</v>
      </c>
      <c r="C2298" s="14"/>
      <c r="D2298" s="14"/>
      <c r="E2298" s="14">
        <f t="shared" si="65"/>
        <v>3879221</v>
      </c>
    </row>
    <row r="2299" spans="1:5" ht="37.5" x14ac:dyDescent="0.3">
      <c r="A2299" s="87" t="s">
        <v>755</v>
      </c>
      <c r="B2299" s="5">
        <v>500000</v>
      </c>
      <c r="C2299" s="14"/>
      <c r="D2299" s="14"/>
      <c r="E2299" s="14">
        <f t="shared" si="65"/>
        <v>500000</v>
      </c>
    </row>
    <row r="2300" spans="1:5" x14ac:dyDescent="0.3">
      <c r="A2300" s="87" t="s">
        <v>756</v>
      </c>
      <c r="B2300" s="258">
        <f>700000+1000000</f>
        <v>1700000</v>
      </c>
      <c r="C2300" s="14"/>
      <c r="D2300" s="14"/>
      <c r="E2300" s="14">
        <f t="shared" si="65"/>
        <v>1700000</v>
      </c>
    </row>
    <row r="2301" spans="1:5" x14ac:dyDescent="0.3">
      <c r="A2301" s="87" t="s">
        <v>757</v>
      </c>
      <c r="B2301" s="270">
        <v>1000000</v>
      </c>
      <c r="C2301" s="14"/>
      <c r="D2301" s="14"/>
      <c r="E2301" s="14">
        <f t="shared" si="65"/>
        <v>1000000</v>
      </c>
    </row>
    <row r="2302" spans="1:5" x14ac:dyDescent="0.3">
      <c r="A2302" s="205" t="s">
        <v>138</v>
      </c>
      <c r="B2302" s="269">
        <f>SUM(B2297:B2301)</f>
        <v>10079221</v>
      </c>
      <c r="C2302" s="59"/>
      <c r="D2302" s="59"/>
      <c r="E2302" s="250">
        <f t="shared" si="65"/>
        <v>10079221</v>
      </c>
    </row>
    <row r="2303" spans="1:5" x14ac:dyDescent="0.3">
      <c r="A2303" s="202"/>
      <c r="B2303" s="276"/>
      <c r="C2303" s="79"/>
      <c r="D2303" s="79"/>
      <c r="E2303" s="259">
        <f t="shared" si="65"/>
        <v>0</v>
      </c>
    </row>
    <row r="2304" spans="1:5" x14ac:dyDescent="0.3">
      <c r="A2304" s="277" t="s">
        <v>758</v>
      </c>
      <c r="B2304" s="276"/>
      <c r="C2304" s="79"/>
      <c r="D2304" s="79"/>
      <c r="E2304" s="259"/>
    </row>
    <row r="2305" spans="1:5" ht="37.5" x14ac:dyDescent="0.3">
      <c r="A2305" s="31" t="s">
        <v>759</v>
      </c>
      <c r="B2305" s="276"/>
      <c r="C2305" s="79">
        <v>1290000</v>
      </c>
      <c r="D2305" s="79"/>
      <c r="E2305" s="14">
        <f>B2305+C2305-D2305</f>
        <v>1290000</v>
      </c>
    </row>
    <row r="2306" spans="1:5" ht="37.5" x14ac:dyDescent="0.3">
      <c r="A2306" s="31" t="s">
        <v>759</v>
      </c>
      <c r="B2306" s="276"/>
      <c r="C2306" s="79">
        <v>2820000</v>
      </c>
      <c r="D2306" s="79"/>
      <c r="E2306" s="14">
        <f t="shared" ref="E2306:E2345" si="66">B2306+C2306-D2306</f>
        <v>2820000</v>
      </c>
    </row>
    <row r="2307" spans="1:5" x14ac:dyDescent="0.3">
      <c r="A2307" s="31" t="s">
        <v>760</v>
      </c>
      <c r="B2307" s="276"/>
      <c r="C2307" s="79">
        <v>5738314</v>
      </c>
      <c r="D2307" s="79"/>
      <c r="E2307" s="14">
        <f t="shared" si="66"/>
        <v>5738314</v>
      </c>
    </row>
    <row r="2308" spans="1:5" x14ac:dyDescent="0.3">
      <c r="A2308" s="31" t="s">
        <v>761</v>
      </c>
      <c r="B2308" s="276"/>
      <c r="C2308" s="79">
        <v>1960000</v>
      </c>
      <c r="D2308" s="79"/>
      <c r="E2308" s="14">
        <f t="shared" si="66"/>
        <v>1960000</v>
      </c>
    </row>
    <row r="2309" spans="1:5" x14ac:dyDescent="0.3">
      <c r="A2309" s="31" t="s">
        <v>762</v>
      </c>
      <c r="B2309" s="276"/>
      <c r="C2309" s="79">
        <v>500000</v>
      </c>
      <c r="D2309" s="79"/>
      <c r="E2309" s="14">
        <f t="shared" si="66"/>
        <v>500000</v>
      </c>
    </row>
    <row r="2310" spans="1:5" x14ac:dyDescent="0.3">
      <c r="A2310" s="31" t="s">
        <v>763</v>
      </c>
      <c r="B2310" s="276"/>
      <c r="C2310" s="79">
        <v>1833647</v>
      </c>
      <c r="D2310" s="79"/>
      <c r="E2310" s="14">
        <f t="shared" si="66"/>
        <v>1833647</v>
      </c>
    </row>
    <row r="2311" spans="1:5" x14ac:dyDescent="0.3">
      <c r="A2311" s="31" t="s">
        <v>764</v>
      </c>
      <c r="B2311" s="276"/>
      <c r="C2311" s="79">
        <v>2304548</v>
      </c>
      <c r="D2311" s="79"/>
      <c r="E2311" s="14">
        <f t="shared" si="66"/>
        <v>2304548</v>
      </c>
    </row>
    <row r="2312" spans="1:5" x14ac:dyDescent="0.3">
      <c r="A2312" s="31" t="s">
        <v>765</v>
      </c>
      <c r="B2312" s="276"/>
      <c r="C2312" s="79">
        <v>208200</v>
      </c>
      <c r="D2312" s="79"/>
      <c r="E2312" s="14">
        <f t="shared" si="66"/>
        <v>208200</v>
      </c>
    </row>
    <row r="2313" spans="1:5" x14ac:dyDescent="0.3">
      <c r="A2313" s="31" t="s">
        <v>766</v>
      </c>
      <c r="B2313" s="276"/>
      <c r="C2313" s="79">
        <v>1300000</v>
      </c>
      <c r="D2313" s="79"/>
      <c r="E2313" s="14">
        <f t="shared" si="66"/>
        <v>1300000</v>
      </c>
    </row>
    <row r="2314" spans="1:5" x14ac:dyDescent="0.3">
      <c r="A2314" s="31" t="s">
        <v>766</v>
      </c>
      <c r="B2314" s="276"/>
      <c r="C2314" s="79">
        <v>1064000</v>
      </c>
      <c r="D2314" s="79"/>
      <c r="E2314" s="14">
        <f t="shared" si="66"/>
        <v>1064000</v>
      </c>
    </row>
    <row r="2315" spans="1:5" x14ac:dyDescent="0.3">
      <c r="A2315" s="31" t="s">
        <v>766</v>
      </c>
      <c r="B2315" s="276"/>
      <c r="C2315" s="79">
        <v>3088337</v>
      </c>
      <c r="D2315" s="79"/>
      <c r="E2315" s="14">
        <f t="shared" si="66"/>
        <v>3088337</v>
      </c>
    </row>
    <row r="2316" spans="1:5" x14ac:dyDescent="0.3">
      <c r="A2316" s="31" t="s">
        <v>766</v>
      </c>
      <c r="B2316" s="276"/>
      <c r="C2316" s="79">
        <v>2100000</v>
      </c>
      <c r="D2316" s="79"/>
      <c r="E2316" s="14">
        <f t="shared" si="66"/>
        <v>2100000</v>
      </c>
    </row>
    <row r="2317" spans="1:5" x14ac:dyDescent="0.3">
      <c r="A2317" s="31" t="s">
        <v>767</v>
      </c>
      <c r="B2317" s="276"/>
      <c r="C2317" s="79">
        <v>1928500</v>
      </c>
      <c r="D2317" s="79"/>
      <c r="E2317" s="14">
        <f t="shared" si="66"/>
        <v>1928500</v>
      </c>
    </row>
    <row r="2318" spans="1:5" x14ac:dyDescent="0.3">
      <c r="A2318" s="31" t="s">
        <v>768</v>
      </c>
      <c r="B2318" s="276"/>
      <c r="C2318" s="79">
        <v>2141320</v>
      </c>
      <c r="D2318" s="79"/>
      <c r="E2318" s="14">
        <f t="shared" si="66"/>
        <v>2141320</v>
      </c>
    </row>
    <row r="2319" spans="1:5" x14ac:dyDescent="0.3">
      <c r="A2319" s="31" t="s">
        <v>768</v>
      </c>
      <c r="B2319" s="276"/>
      <c r="C2319" s="79">
        <v>921678</v>
      </c>
      <c r="D2319" s="79"/>
      <c r="E2319" s="14">
        <f t="shared" si="66"/>
        <v>921678</v>
      </c>
    </row>
    <row r="2320" spans="1:5" x14ac:dyDescent="0.3">
      <c r="A2320" s="31" t="s">
        <v>768</v>
      </c>
      <c r="B2320" s="276"/>
      <c r="C2320" s="79">
        <v>716824</v>
      </c>
      <c r="D2320" s="79"/>
      <c r="E2320" s="14">
        <f t="shared" si="66"/>
        <v>716824</v>
      </c>
    </row>
    <row r="2321" spans="1:5" x14ac:dyDescent="0.3">
      <c r="A2321" s="31" t="s">
        <v>769</v>
      </c>
      <c r="B2321" s="276"/>
      <c r="C2321" s="79">
        <v>2864400</v>
      </c>
      <c r="D2321" s="79"/>
      <c r="E2321" s="14">
        <f t="shared" si="66"/>
        <v>2864400</v>
      </c>
    </row>
    <row r="2322" spans="1:5" x14ac:dyDescent="0.3">
      <c r="A2322" s="31" t="s">
        <v>770</v>
      </c>
      <c r="B2322" s="276"/>
      <c r="C2322" s="79">
        <v>160800</v>
      </c>
      <c r="D2322" s="79"/>
      <c r="E2322" s="14">
        <f t="shared" si="66"/>
        <v>160800</v>
      </c>
    </row>
    <row r="2323" spans="1:5" x14ac:dyDescent="0.3">
      <c r="A2323" s="31" t="s">
        <v>770</v>
      </c>
      <c r="B2323" s="276"/>
      <c r="C2323" s="79">
        <v>155282</v>
      </c>
      <c r="D2323" s="79"/>
      <c r="E2323" s="14">
        <f t="shared" si="66"/>
        <v>155282</v>
      </c>
    </row>
    <row r="2324" spans="1:5" x14ac:dyDescent="0.3">
      <c r="A2324" s="31" t="s">
        <v>771</v>
      </c>
      <c r="B2324" s="276"/>
      <c r="C2324" s="79">
        <v>350000</v>
      </c>
      <c r="D2324" s="79"/>
      <c r="E2324" s="14">
        <f t="shared" si="66"/>
        <v>350000</v>
      </c>
    </row>
    <row r="2325" spans="1:5" x14ac:dyDescent="0.3">
      <c r="A2325" s="31" t="s">
        <v>772</v>
      </c>
      <c r="B2325" s="276"/>
      <c r="C2325" s="79">
        <v>932000</v>
      </c>
      <c r="D2325" s="79"/>
      <c r="E2325" s="14">
        <f t="shared" si="66"/>
        <v>932000</v>
      </c>
    </row>
    <row r="2326" spans="1:5" x14ac:dyDescent="0.3">
      <c r="A2326" s="31" t="s">
        <v>773</v>
      </c>
      <c r="B2326" s="276"/>
      <c r="C2326" s="79">
        <v>1486000</v>
      </c>
      <c r="D2326" s="79"/>
      <c r="E2326" s="14">
        <f t="shared" si="66"/>
        <v>1486000</v>
      </c>
    </row>
    <row r="2327" spans="1:5" x14ac:dyDescent="0.3">
      <c r="A2327" s="31" t="s">
        <v>774</v>
      </c>
      <c r="B2327" s="276"/>
      <c r="C2327" s="79">
        <v>99200</v>
      </c>
      <c r="D2327" s="79"/>
      <c r="E2327" s="14">
        <f t="shared" si="66"/>
        <v>99200</v>
      </c>
    </row>
    <row r="2328" spans="1:5" x14ac:dyDescent="0.3">
      <c r="A2328" s="31" t="s">
        <v>775</v>
      </c>
      <c r="B2328" s="276"/>
      <c r="C2328" s="79">
        <v>3341428</v>
      </c>
      <c r="D2328" s="79"/>
      <c r="E2328" s="14">
        <f t="shared" si="66"/>
        <v>3341428</v>
      </c>
    </row>
    <row r="2329" spans="1:5" x14ac:dyDescent="0.3">
      <c r="A2329" s="31" t="s">
        <v>776</v>
      </c>
      <c r="B2329" s="276"/>
      <c r="C2329" s="79">
        <v>1000000</v>
      </c>
      <c r="D2329" s="79"/>
      <c r="E2329" s="14">
        <f t="shared" si="66"/>
        <v>1000000</v>
      </c>
    </row>
    <row r="2330" spans="1:5" x14ac:dyDescent="0.3">
      <c r="A2330" s="31" t="s">
        <v>775</v>
      </c>
      <c r="B2330" s="276"/>
      <c r="C2330" s="79">
        <v>670000</v>
      </c>
      <c r="D2330" s="79"/>
      <c r="E2330" s="14">
        <f t="shared" si="66"/>
        <v>670000</v>
      </c>
    </row>
    <row r="2331" spans="1:5" x14ac:dyDescent="0.3">
      <c r="A2331" s="31" t="s">
        <v>776</v>
      </c>
      <c r="B2331" s="276"/>
      <c r="C2331" s="79">
        <v>1944000</v>
      </c>
      <c r="D2331" s="79"/>
      <c r="E2331" s="14">
        <f t="shared" si="66"/>
        <v>1944000</v>
      </c>
    </row>
    <row r="2332" spans="1:5" x14ac:dyDescent="0.3">
      <c r="A2332" s="31" t="s">
        <v>775</v>
      </c>
      <c r="B2332" s="276"/>
      <c r="C2332" s="79">
        <v>1127000</v>
      </c>
      <c r="D2332" s="79"/>
      <c r="E2332" s="14">
        <f t="shared" si="66"/>
        <v>1127000</v>
      </c>
    </row>
    <row r="2333" spans="1:5" x14ac:dyDescent="0.3">
      <c r="A2333" s="31" t="s">
        <v>775</v>
      </c>
      <c r="B2333" s="276"/>
      <c r="C2333" s="79">
        <v>161850</v>
      </c>
      <c r="D2333" s="79"/>
      <c r="E2333" s="14">
        <f t="shared" si="66"/>
        <v>161850</v>
      </c>
    </row>
    <row r="2334" spans="1:5" x14ac:dyDescent="0.3">
      <c r="A2334" s="31" t="s">
        <v>777</v>
      </c>
      <c r="B2334" s="276"/>
      <c r="C2334" s="79">
        <v>386500</v>
      </c>
      <c r="D2334" s="79"/>
      <c r="E2334" s="14">
        <f t="shared" si="66"/>
        <v>386500</v>
      </c>
    </row>
    <row r="2335" spans="1:5" x14ac:dyDescent="0.3">
      <c r="A2335" s="31" t="s">
        <v>778</v>
      </c>
      <c r="B2335" s="276"/>
      <c r="C2335" s="79">
        <v>941048</v>
      </c>
      <c r="D2335" s="79"/>
      <c r="E2335" s="14">
        <f t="shared" si="66"/>
        <v>941048</v>
      </c>
    </row>
    <row r="2336" spans="1:5" x14ac:dyDescent="0.3">
      <c r="A2336" s="31" t="s">
        <v>779</v>
      </c>
      <c r="B2336" s="276"/>
      <c r="C2336" s="79">
        <v>490804</v>
      </c>
      <c r="D2336" s="79"/>
      <c r="E2336" s="14">
        <f t="shared" si="66"/>
        <v>490804</v>
      </c>
    </row>
    <row r="2337" spans="1:5" x14ac:dyDescent="0.3">
      <c r="A2337" s="31" t="s">
        <v>780</v>
      </c>
      <c r="B2337" s="276"/>
      <c r="C2337" s="79">
        <v>204022</v>
      </c>
      <c r="D2337" s="79"/>
      <c r="E2337" s="14">
        <f t="shared" si="66"/>
        <v>204022</v>
      </c>
    </row>
    <row r="2338" spans="1:5" x14ac:dyDescent="0.3">
      <c r="A2338" s="31" t="s">
        <v>781</v>
      </c>
      <c r="B2338" s="276"/>
      <c r="C2338" s="79">
        <v>451111</v>
      </c>
      <c r="D2338" s="79"/>
      <c r="E2338" s="14">
        <f t="shared" si="66"/>
        <v>451111</v>
      </c>
    </row>
    <row r="2339" spans="1:5" x14ac:dyDescent="0.3">
      <c r="A2339" s="31" t="s">
        <v>782</v>
      </c>
      <c r="B2339" s="276"/>
      <c r="C2339" s="79">
        <v>11944778</v>
      </c>
      <c r="D2339" s="79"/>
      <c r="E2339" s="14">
        <f t="shared" si="66"/>
        <v>11944778</v>
      </c>
    </row>
    <row r="2340" spans="1:5" x14ac:dyDescent="0.3">
      <c r="A2340" s="31" t="s">
        <v>783</v>
      </c>
      <c r="B2340" s="276"/>
      <c r="C2340" s="79">
        <v>661046</v>
      </c>
      <c r="D2340" s="79"/>
      <c r="E2340" s="14">
        <f t="shared" si="66"/>
        <v>661046</v>
      </c>
    </row>
    <row r="2341" spans="1:5" x14ac:dyDescent="0.3">
      <c r="A2341" s="31" t="s">
        <v>784</v>
      </c>
      <c r="B2341" s="276"/>
      <c r="C2341" s="79">
        <v>1036063</v>
      </c>
      <c r="D2341" s="79"/>
      <c r="E2341" s="14">
        <f t="shared" si="66"/>
        <v>1036063</v>
      </c>
    </row>
    <row r="2342" spans="1:5" x14ac:dyDescent="0.3">
      <c r="A2342" s="31" t="s">
        <v>785</v>
      </c>
      <c r="B2342" s="276"/>
      <c r="C2342" s="79">
        <v>870000</v>
      </c>
      <c r="D2342" s="79"/>
      <c r="E2342" s="14">
        <f t="shared" si="66"/>
        <v>870000</v>
      </c>
    </row>
    <row r="2343" spans="1:5" x14ac:dyDescent="0.3">
      <c r="A2343" s="31" t="s">
        <v>786</v>
      </c>
      <c r="B2343" s="276"/>
      <c r="C2343" s="79">
        <v>200000</v>
      </c>
      <c r="D2343" s="79"/>
      <c r="E2343" s="14">
        <f t="shared" si="66"/>
        <v>200000</v>
      </c>
    </row>
    <row r="2344" spans="1:5" x14ac:dyDescent="0.3">
      <c r="A2344" s="31" t="s">
        <v>787</v>
      </c>
      <c r="B2344" s="276"/>
      <c r="C2344" s="79">
        <v>53000000</v>
      </c>
      <c r="D2344" s="79"/>
      <c r="E2344" s="14">
        <f t="shared" si="66"/>
        <v>53000000</v>
      </c>
    </row>
    <row r="2345" spans="1:5" x14ac:dyDescent="0.3">
      <c r="A2345" s="6" t="s">
        <v>6</v>
      </c>
      <c r="B2345" s="66"/>
      <c r="C2345" s="66">
        <f>SUM(C2305:C2344)</f>
        <v>114392700</v>
      </c>
      <c r="D2345" s="66"/>
      <c r="E2345" s="7">
        <f t="shared" si="66"/>
        <v>114392700</v>
      </c>
    </row>
    <row r="2346" spans="1:5" x14ac:dyDescent="0.3">
      <c r="A2346" s="202"/>
      <c r="B2346" s="276"/>
      <c r="C2346" s="79"/>
      <c r="D2346" s="79"/>
      <c r="E2346" s="259"/>
    </row>
    <row r="2347" spans="1:5" x14ac:dyDescent="0.3">
      <c r="A2347" s="202"/>
      <c r="B2347" s="276"/>
      <c r="C2347" s="79"/>
      <c r="D2347" s="79"/>
      <c r="E2347" s="259"/>
    </row>
    <row r="2348" spans="1:5" x14ac:dyDescent="0.25">
      <c r="A2348" s="205" t="s">
        <v>203</v>
      </c>
      <c r="B2348" s="269">
        <f>B2191+B2219</f>
        <v>335878569.20000005</v>
      </c>
      <c r="C2348" s="269">
        <f>C2191+C2219</f>
        <v>114392700</v>
      </c>
      <c r="D2348" s="269">
        <f>D2191+D2219</f>
        <v>0</v>
      </c>
      <c r="E2348" s="269">
        <f>E2191+E2219</f>
        <v>450271269.20000005</v>
      </c>
    </row>
    <row r="2349" spans="1:5" x14ac:dyDescent="0.25">
      <c r="A2349" s="237"/>
      <c r="B2349" s="278"/>
      <c r="C2349" s="278"/>
      <c r="D2349" s="278"/>
      <c r="E2349" s="278"/>
    </row>
    <row r="2350" spans="1:5" x14ac:dyDescent="0.25">
      <c r="A2350" s="238" t="s">
        <v>140</v>
      </c>
      <c r="B2350" s="278"/>
      <c r="C2350" s="278"/>
      <c r="D2350" s="278"/>
      <c r="E2350" s="278"/>
    </row>
    <row r="2351" spans="1:5" x14ac:dyDescent="0.25">
      <c r="A2351" s="238" t="s">
        <v>788</v>
      </c>
      <c r="B2351" s="278"/>
      <c r="C2351" s="278"/>
      <c r="D2351" s="278"/>
      <c r="E2351" s="278"/>
    </row>
    <row r="2352" spans="1:5" x14ac:dyDescent="0.25">
      <c r="A2352" s="87" t="s">
        <v>789</v>
      </c>
      <c r="B2352" s="279"/>
      <c r="C2352" s="280">
        <v>62498279</v>
      </c>
      <c r="D2352" s="279"/>
      <c r="E2352" s="280">
        <f>B2352+C2352-D2352</f>
        <v>62498279</v>
      </c>
    </row>
    <row r="2353" spans="1:5" x14ac:dyDescent="0.25">
      <c r="A2353" s="87" t="s">
        <v>790</v>
      </c>
      <c r="B2353" s="279"/>
      <c r="C2353" s="280">
        <v>2880353.9499999881</v>
      </c>
      <c r="D2353" s="280">
        <v>2880353.9499999881</v>
      </c>
      <c r="E2353" s="280">
        <f t="shared" ref="E2353:E2365" si="67">B2353+C2353-D2353</f>
        <v>0</v>
      </c>
    </row>
    <row r="2354" spans="1:5" x14ac:dyDescent="0.25">
      <c r="A2354" s="87" t="s">
        <v>791</v>
      </c>
      <c r="B2354" s="279"/>
      <c r="C2354" s="280">
        <v>464496.06000000052</v>
      </c>
      <c r="D2354" s="279"/>
      <c r="E2354" s="280">
        <f t="shared" si="67"/>
        <v>464496.06000000052</v>
      </c>
    </row>
    <row r="2355" spans="1:5" x14ac:dyDescent="0.25">
      <c r="A2355" s="87" t="s">
        <v>792</v>
      </c>
      <c r="B2355" s="279"/>
      <c r="C2355" s="280">
        <v>236468.61765017128</v>
      </c>
      <c r="D2355" s="280">
        <v>236468.61765017128</v>
      </c>
      <c r="E2355" s="280">
        <f t="shared" si="67"/>
        <v>0</v>
      </c>
    </row>
    <row r="2356" spans="1:5" x14ac:dyDescent="0.25">
      <c r="A2356" s="87" t="s">
        <v>793</v>
      </c>
      <c r="B2356" s="279"/>
      <c r="C2356" s="280">
        <v>482297.14003715618</v>
      </c>
      <c r="D2356" s="280">
        <v>482297.14003715618</v>
      </c>
      <c r="E2356" s="280">
        <f t="shared" si="67"/>
        <v>0</v>
      </c>
    </row>
    <row r="2357" spans="1:5" x14ac:dyDescent="0.25">
      <c r="A2357" s="87" t="s">
        <v>794</v>
      </c>
      <c r="B2357" s="279"/>
      <c r="C2357" s="280">
        <v>637322.85674097436</v>
      </c>
      <c r="D2357" s="280">
        <v>637322.85674097436</v>
      </c>
      <c r="E2357" s="280">
        <f t="shared" si="67"/>
        <v>0</v>
      </c>
    </row>
    <row r="2358" spans="1:5" x14ac:dyDescent="0.25">
      <c r="A2358" s="87" t="s">
        <v>795</v>
      </c>
      <c r="B2358" s="279"/>
      <c r="C2358" s="280">
        <v>316741.57999999821</v>
      </c>
      <c r="D2358" s="280">
        <v>316741.57999999821</v>
      </c>
      <c r="E2358" s="280">
        <f t="shared" si="67"/>
        <v>0</v>
      </c>
    </row>
    <row r="2359" spans="1:5" x14ac:dyDescent="0.25">
      <c r="A2359" s="87" t="s">
        <v>796</v>
      </c>
      <c r="B2359" s="279"/>
      <c r="C2359" s="280">
        <v>474104.05000001192</v>
      </c>
      <c r="D2359" s="280">
        <v>474104.05000001192</v>
      </c>
      <c r="E2359" s="280">
        <f t="shared" si="67"/>
        <v>0</v>
      </c>
    </row>
    <row r="2360" spans="1:5" x14ac:dyDescent="0.25">
      <c r="A2360" s="87" t="s">
        <v>797</v>
      </c>
      <c r="B2360" s="279"/>
      <c r="C2360" s="280">
        <v>1869511</v>
      </c>
      <c r="D2360" s="280">
        <v>1869511</v>
      </c>
      <c r="E2360" s="280">
        <f t="shared" si="67"/>
        <v>0</v>
      </c>
    </row>
    <row r="2361" spans="1:5" x14ac:dyDescent="0.25">
      <c r="A2361" s="87" t="s">
        <v>798</v>
      </c>
      <c r="B2361" s="279"/>
      <c r="C2361" s="280">
        <v>1587906.370000001</v>
      </c>
      <c r="D2361" s="280">
        <v>1587906.370000001</v>
      </c>
      <c r="E2361" s="280">
        <f t="shared" si="67"/>
        <v>0</v>
      </c>
    </row>
    <row r="2362" spans="1:5" x14ac:dyDescent="0.25">
      <c r="A2362" s="87" t="s">
        <v>799</v>
      </c>
      <c r="B2362" s="279"/>
      <c r="C2362" s="280">
        <v>1435350.96</v>
      </c>
      <c r="D2362" s="280">
        <v>1435350.96</v>
      </c>
      <c r="E2362" s="280">
        <f t="shared" si="67"/>
        <v>0</v>
      </c>
    </row>
    <row r="2363" spans="1:5" x14ac:dyDescent="0.25">
      <c r="A2363" s="87" t="s">
        <v>800</v>
      </c>
      <c r="B2363" s="279"/>
      <c r="C2363" s="280">
        <v>14000000</v>
      </c>
      <c r="D2363" s="280">
        <v>622300</v>
      </c>
      <c r="E2363" s="280">
        <f t="shared" si="67"/>
        <v>13377700</v>
      </c>
    </row>
    <row r="2364" spans="1:5" x14ac:dyDescent="0.25">
      <c r="A2364" s="87" t="s">
        <v>801</v>
      </c>
      <c r="B2364" s="279"/>
      <c r="C2364" s="280">
        <v>36532822</v>
      </c>
      <c r="D2364" s="280"/>
      <c r="E2364" s="280">
        <f t="shared" si="67"/>
        <v>36532822</v>
      </c>
    </row>
    <row r="2365" spans="1:5" x14ac:dyDescent="0.25">
      <c r="A2365" s="87" t="s">
        <v>802</v>
      </c>
      <c r="B2365" s="279"/>
      <c r="C2365" s="280">
        <v>74000000</v>
      </c>
      <c r="D2365" s="280"/>
      <c r="E2365" s="280">
        <f t="shared" si="67"/>
        <v>74000000</v>
      </c>
    </row>
    <row r="2366" spans="1:5" x14ac:dyDescent="0.25">
      <c r="A2366" s="195" t="s">
        <v>6</v>
      </c>
      <c r="B2366" s="275"/>
      <c r="C2366" s="275">
        <f>SUM(C2352:C2365)</f>
        <v>197415653.58442831</v>
      </c>
      <c r="D2366" s="275">
        <f>SUM(D2352:D2365)</f>
        <v>10542356.524428301</v>
      </c>
      <c r="E2366" s="275">
        <f>SUM(E2352:E2365)</f>
        <v>186873297.06</v>
      </c>
    </row>
    <row r="2367" spans="1:5" x14ac:dyDescent="0.25">
      <c r="A2367" s="237"/>
      <c r="B2367" s="278"/>
      <c r="C2367" s="278"/>
      <c r="D2367" s="278"/>
      <c r="E2367" s="278"/>
    </row>
    <row r="2368" spans="1:5" x14ac:dyDescent="0.3">
      <c r="A2368" s="174" t="s">
        <v>803</v>
      </c>
      <c r="B2368" s="68"/>
      <c r="C2368" s="4"/>
      <c r="D2368" s="4"/>
      <c r="E2368" s="259">
        <f>B2368+C2368-D2368</f>
        <v>0</v>
      </c>
    </row>
    <row r="2369" spans="1:5" x14ac:dyDescent="0.3">
      <c r="A2369" s="174" t="s">
        <v>804</v>
      </c>
      <c r="B2369" s="68"/>
      <c r="C2369" s="4"/>
      <c r="D2369" s="4"/>
      <c r="E2369" s="259">
        <f>B2369+C2369-D2369</f>
        <v>0</v>
      </c>
    </row>
    <row r="2370" spans="1:5" x14ac:dyDescent="0.3">
      <c r="A2370" s="281" t="s">
        <v>805</v>
      </c>
      <c r="B2370" s="258">
        <v>45000000</v>
      </c>
      <c r="C2370" s="4"/>
      <c r="D2370" s="4"/>
      <c r="E2370" s="14">
        <f t="shared" ref="E2370:E2371" si="68">B2370+C2370-D2370</f>
        <v>45000000</v>
      </c>
    </row>
    <row r="2371" spans="1:5" x14ac:dyDescent="0.3">
      <c r="A2371" s="281" t="s">
        <v>806</v>
      </c>
      <c r="B2371" s="258">
        <v>10000000</v>
      </c>
      <c r="C2371" s="4"/>
      <c r="D2371" s="4">
        <v>10000000</v>
      </c>
      <c r="E2371" s="14">
        <f t="shared" si="68"/>
        <v>0</v>
      </c>
    </row>
    <row r="2372" spans="1:5" x14ac:dyDescent="0.3">
      <c r="A2372" s="281" t="s">
        <v>807</v>
      </c>
      <c r="B2372" s="258">
        <v>88000000</v>
      </c>
      <c r="C2372" s="4"/>
      <c r="D2372" s="4"/>
      <c r="E2372" s="14">
        <f>B2372+C2372-D2372</f>
        <v>88000000</v>
      </c>
    </row>
    <row r="2373" spans="1:5" x14ac:dyDescent="0.25">
      <c r="A2373" s="205" t="s">
        <v>138</v>
      </c>
      <c r="B2373" s="269">
        <f>SUM(B2370:B2372)</f>
        <v>143000000</v>
      </c>
      <c r="C2373" s="269">
        <f t="shared" ref="C2373:E2373" si="69">SUM(C2370:C2372)</f>
        <v>0</v>
      </c>
      <c r="D2373" s="269">
        <f t="shared" si="69"/>
        <v>10000000</v>
      </c>
      <c r="E2373" s="269">
        <f t="shared" si="69"/>
        <v>133000000</v>
      </c>
    </row>
    <row r="2374" spans="1:5" x14ac:dyDescent="0.3">
      <c r="A2374" s="282"/>
      <c r="B2374" s="283">
        <v>0</v>
      </c>
      <c r="C2374" s="252"/>
      <c r="D2374" s="79"/>
      <c r="E2374" s="259">
        <f>B2374+C2374-D2374</f>
        <v>0</v>
      </c>
    </row>
    <row r="2375" spans="1:5" x14ac:dyDescent="0.3">
      <c r="A2375" s="205" t="s">
        <v>808</v>
      </c>
      <c r="B2375" s="250">
        <f>B2366+B2373</f>
        <v>143000000</v>
      </c>
      <c r="C2375" s="250">
        <f>C2366+C2373</f>
        <v>197415653.58442831</v>
      </c>
      <c r="D2375" s="284">
        <f>D2366+D2373</f>
        <v>20542356.524428301</v>
      </c>
      <c r="E2375" s="250">
        <f>E2366+E2373</f>
        <v>319873297.06</v>
      </c>
    </row>
    <row r="2376" spans="1:5" x14ac:dyDescent="0.3">
      <c r="A2376" s="87"/>
      <c r="B2376" s="25"/>
      <c r="C2376" s="259"/>
      <c r="D2376" s="259"/>
      <c r="E2376" s="259">
        <f>B2376+C2376-D2376</f>
        <v>0</v>
      </c>
    </row>
    <row r="2377" spans="1:5" x14ac:dyDescent="0.3">
      <c r="A2377" s="65" t="s">
        <v>809</v>
      </c>
      <c r="B2377" s="253">
        <f>B2348+B2375</f>
        <v>478878569.20000005</v>
      </c>
      <c r="C2377" s="253">
        <f>C2348+C2375</f>
        <v>311808353.58442831</v>
      </c>
      <c r="D2377" s="256">
        <f>D2348+D2375</f>
        <v>20542356.524428301</v>
      </c>
      <c r="E2377" s="253">
        <f>E2348+E2375</f>
        <v>770144566.25999999</v>
      </c>
    </row>
    <row r="2378" spans="1:5" x14ac:dyDescent="0.3">
      <c r="A2378" s="285"/>
      <c r="B2378" s="79"/>
      <c r="C2378" s="79"/>
      <c r="D2378" s="79"/>
      <c r="E2378" s="79"/>
    </row>
    <row r="2379" spans="1:5" x14ac:dyDescent="0.25">
      <c r="A2379" s="684" t="s">
        <v>810</v>
      </c>
      <c r="B2379" s="685"/>
      <c r="C2379" s="685"/>
      <c r="D2379" s="685"/>
      <c r="E2379" s="686"/>
    </row>
    <row r="2380" spans="1:5" x14ac:dyDescent="0.3">
      <c r="A2380" s="205" t="s">
        <v>701</v>
      </c>
      <c r="B2380" s="249">
        <f>B2383+B2386+B2396+B2406+B2402+B2399</f>
        <v>162118605</v>
      </c>
      <c r="C2380" s="95"/>
      <c r="D2380" s="95"/>
      <c r="E2380" s="7">
        <f>B2380+C2380-D2380</f>
        <v>162118605</v>
      </c>
    </row>
    <row r="2381" spans="1:5" x14ac:dyDescent="0.3">
      <c r="A2381" s="174" t="s">
        <v>702</v>
      </c>
      <c r="B2381" s="254"/>
      <c r="C2381" s="286"/>
      <c r="D2381" s="79"/>
      <c r="E2381" s="12">
        <f t="shared" ref="E2381:E2444" si="70">B2381+C2381-D2381</f>
        <v>0</v>
      </c>
    </row>
    <row r="2382" spans="1:5" x14ac:dyDescent="0.3">
      <c r="A2382" s="87" t="s">
        <v>703</v>
      </c>
      <c r="B2382" s="255">
        <v>50687556</v>
      </c>
      <c r="C2382" s="259"/>
      <c r="D2382" s="259"/>
      <c r="E2382" s="12">
        <f t="shared" si="70"/>
        <v>50687556</v>
      </c>
    </row>
    <row r="2383" spans="1:5" x14ac:dyDescent="0.3">
      <c r="A2383" s="205" t="s">
        <v>704</v>
      </c>
      <c r="B2383" s="256">
        <f>SUM(B2382)</f>
        <v>50687556</v>
      </c>
      <c r="C2383" s="59"/>
      <c r="D2383" s="95"/>
      <c r="E2383" s="59">
        <f t="shared" si="70"/>
        <v>50687556</v>
      </c>
    </row>
    <row r="2384" spans="1:5" x14ac:dyDescent="0.3">
      <c r="A2384" s="174" t="s">
        <v>705</v>
      </c>
      <c r="B2384" s="254"/>
      <c r="C2384" s="48"/>
      <c r="D2384" s="48"/>
      <c r="E2384" s="12">
        <f t="shared" si="70"/>
        <v>0</v>
      </c>
    </row>
    <row r="2385" spans="1:5" x14ac:dyDescent="0.3">
      <c r="A2385" s="87" t="s">
        <v>706</v>
      </c>
      <c r="B2385" s="258">
        <v>0</v>
      </c>
      <c r="C2385" s="286"/>
      <c r="D2385" s="12"/>
      <c r="E2385" s="12">
        <f t="shared" si="70"/>
        <v>0</v>
      </c>
    </row>
    <row r="2386" spans="1:5" x14ac:dyDescent="0.3">
      <c r="A2386" s="205" t="s">
        <v>707</v>
      </c>
      <c r="B2386" s="256">
        <f>SUM(B2385)</f>
        <v>0</v>
      </c>
      <c r="C2386" s="95"/>
      <c r="D2386" s="59"/>
      <c r="E2386" s="59">
        <f t="shared" si="70"/>
        <v>0</v>
      </c>
    </row>
    <row r="2387" spans="1:5" x14ac:dyDescent="0.3">
      <c r="A2387" s="174" t="s">
        <v>708</v>
      </c>
      <c r="B2387" s="254"/>
      <c r="C2387" s="286"/>
      <c r="D2387" s="12"/>
      <c r="E2387" s="12">
        <f t="shared" si="70"/>
        <v>0</v>
      </c>
    </row>
    <row r="2388" spans="1:5" x14ac:dyDescent="0.3">
      <c r="A2388" s="87" t="s">
        <v>709</v>
      </c>
      <c r="B2388" s="258">
        <v>19940000</v>
      </c>
      <c r="C2388" s="286"/>
      <c r="D2388" s="12"/>
      <c r="E2388" s="12">
        <f t="shared" si="70"/>
        <v>19940000</v>
      </c>
    </row>
    <row r="2389" spans="1:5" x14ac:dyDescent="0.3">
      <c r="A2389" s="87" t="s">
        <v>710</v>
      </c>
      <c r="B2389" s="258"/>
      <c r="C2389" s="286"/>
      <c r="D2389" s="12"/>
      <c r="E2389" s="12">
        <f t="shared" si="70"/>
        <v>0</v>
      </c>
    </row>
    <row r="2390" spans="1:5" x14ac:dyDescent="0.3">
      <c r="A2390" s="87" t="s">
        <v>711</v>
      </c>
      <c r="B2390" s="257">
        <v>8872000</v>
      </c>
      <c r="C2390" s="286"/>
      <c r="D2390" s="12"/>
      <c r="E2390" s="12">
        <f t="shared" si="70"/>
        <v>8872000</v>
      </c>
    </row>
    <row r="2391" spans="1:5" x14ac:dyDescent="0.3">
      <c r="A2391" s="87" t="s">
        <v>712</v>
      </c>
      <c r="B2391" s="257">
        <v>22845365</v>
      </c>
      <c r="C2391" s="286"/>
      <c r="D2391" s="12"/>
      <c r="E2391" s="12">
        <f t="shared" si="70"/>
        <v>22845365</v>
      </c>
    </row>
    <row r="2392" spans="1:5" x14ac:dyDescent="0.3">
      <c r="A2392" s="87" t="s">
        <v>713</v>
      </c>
      <c r="B2392" s="258"/>
      <c r="C2392" s="286"/>
      <c r="D2392" s="12"/>
      <c r="E2392" s="12">
        <f t="shared" si="70"/>
        <v>0</v>
      </c>
    </row>
    <row r="2393" spans="1:5" x14ac:dyDescent="0.3">
      <c r="A2393" s="87" t="s">
        <v>714</v>
      </c>
      <c r="B2393" s="255"/>
      <c r="C2393" s="286"/>
      <c r="D2393" s="12"/>
      <c r="E2393" s="12">
        <f t="shared" si="70"/>
        <v>0</v>
      </c>
    </row>
    <row r="2394" spans="1:5" x14ac:dyDescent="0.3">
      <c r="A2394" s="87" t="s">
        <v>715</v>
      </c>
      <c r="B2394" s="255">
        <v>7498116</v>
      </c>
      <c r="C2394" s="286"/>
      <c r="D2394" s="12"/>
      <c r="E2394" s="12">
        <f t="shared" si="70"/>
        <v>7498116</v>
      </c>
    </row>
    <row r="2395" spans="1:5" x14ac:dyDescent="0.3">
      <c r="A2395" s="87" t="s">
        <v>716</v>
      </c>
      <c r="B2395" s="258">
        <f>36249600+169722</f>
        <v>36419322</v>
      </c>
      <c r="C2395" s="286"/>
      <c r="D2395" s="12"/>
      <c r="E2395" s="12">
        <f t="shared" si="70"/>
        <v>36419322</v>
      </c>
    </row>
    <row r="2396" spans="1:5" x14ac:dyDescent="0.3">
      <c r="A2396" s="205" t="s">
        <v>717</v>
      </c>
      <c r="B2396" s="256">
        <f>SUM(B2388:B2395)</f>
        <v>95574803</v>
      </c>
      <c r="C2396" s="7"/>
      <c r="D2396" s="7"/>
      <c r="E2396" s="7">
        <f t="shared" si="70"/>
        <v>95574803</v>
      </c>
    </row>
    <row r="2397" spans="1:5" x14ac:dyDescent="0.3">
      <c r="A2397" s="260" t="s">
        <v>718</v>
      </c>
      <c r="B2397" s="261"/>
      <c r="C2397" s="48"/>
      <c r="D2397" s="12"/>
      <c r="E2397" s="12">
        <f t="shared" si="70"/>
        <v>0</v>
      </c>
    </row>
    <row r="2398" spans="1:5" x14ac:dyDescent="0.3">
      <c r="A2398" s="87" t="s">
        <v>719</v>
      </c>
      <c r="B2398" s="258">
        <v>2076000</v>
      </c>
      <c r="C2398" s="259"/>
      <c r="D2398" s="259"/>
      <c r="E2398" s="12">
        <f t="shared" si="70"/>
        <v>2076000</v>
      </c>
    </row>
    <row r="2399" spans="1:5" x14ac:dyDescent="0.3">
      <c r="A2399" s="205" t="s">
        <v>720</v>
      </c>
      <c r="B2399" s="256">
        <f>B2398</f>
        <v>2076000</v>
      </c>
      <c r="C2399" s="7"/>
      <c r="D2399" s="59"/>
      <c r="E2399" s="7">
        <f t="shared" si="70"/>
        <v>2076000</v>
      </c>
    </row>
    <row r="2400" spans="1:5" x14ac:dyDescent="0.3">
      <c r="A2400" s="260" t="s">
        <v>721</v>
      </c>
      <c r="B2400" s="261"/>
      <c r="C2400" s="259"/>
      <c r="D2400" s="259"/>
      <c r="E2400" s="12">
        <f t="shared" si="70"/>
        <v>0</v>
      </c>
    </row>
    <row r="2401" spans="1:5" x14ac:dyDescent="0.3">
      <c r="A2401" s="87" t="s">
        <v>722</v>
      </c>
      <c r="B2401" s="261"/>
      <c r="C2401" s="287"/>
      <c r="D2401" s="287"/>
      <c r="E2401" s="12">
        <f t="shared" si="70"/>
        <v>0</v>
      </c>
    </row>
    <row r="2402" spans="1:5" x14ac:dyDescent="0.3">
      <c r="A2402" s="205" t="s">
        <v>723</v>
      </c>
      <c r="B2402" s="256">
        <f>B2401</f>
        <v>0</v>
      </c>
      <c r="C2402" s="7"/>
      <c r="D2402" s="7"/>
      <c r="E2402" s="59">
        <f t="shared" si="70"/>
        <v>0</v>
      </c>
    </row>
    <row r="2403" spans="1:5" ht="37.5" x14ac:dyDescent="0.3">
      <c r="A2403" s="260" t="s">
        <v>724</v>
      </c>
      <c r="B2403" s="264"/>
      <c r="C2403" s="48"/>
      <c r="D2403" s="48"/>
      <c r="E2403" s="12">
        <f t="shared" si="70"/>
        <v>0</v>
      </c>
    </row>
    <row r="2404" spans="1:5" x14ac:dyDescent="0.3">
      <c r="A2404" s="204" t="s">
        <v>725</v>
      </c>
      <c r="B2404" s="265">
        <v>500000</v>
      </c>
      <c r="C2404" s="252"/>
      <c r="D2404" s="12"/>
      <c r="E2404" s="12">
        <f t="shared" si="70"/>
        <v>500000</v>
      </c>
    </row>
    <row r="2405" spans="1:5" x14ac:dyDescent="0.3">
      <c r="A2405" s="204" t="s">
        <v>726</v>
      </c>
      <c r="B2405" s="288">
        <v>13280246</v>
      </c>
      <c r="C2405" s="259"/>
      <c r="D2405" s="259"/>
      <c r="E2405" s="12">
        <f t="shared" si="70"/>
        <v>13280246</v>
      </c>
    </row>
    <row r="2406" spans="1:5" x14ac:dyDescent="0.3">
      <c r="A2406" s="205" t="s">
        <v>138</v>
      </c>
      <c r="B2406" s="256">
        <f>SUM(B2404:B2405)</f>
        <v>13780246</v>
      </c>
      <c r="C2406" s="7"/>
      <c r="D2406" s="7"/>
      <c r="E2406" s="7">
        <f t="shared" si="70"/>
        <v>13780246</v>
      </c>
    </row>
    <row r="2407" spans="1:5" x14ac:dyDescent="0.3">
      <c r="A2407" s="174"/>
      <c r="B2407" s="267"/>
      <c r="C2407" s="12"/>
      <c r="D2407" s="12"/>
      <c r="E2407" s="12">
        <f t="shared" si="70"/>
        <v>0</v>
      </c>
    </row>
    <row r="2408" spans="1:5" x14ac:dyDescent="0.3">
      <c r="A2408" s="205" t="s">
        <v>727</v>
      </c>
      <c r="B2408" s="268">
        <f>B2412+B2417+B2422+B2426+B2430+B2434+B2437+B2441+B2447+B2451+B2457+B2460+B2469+B2472+B2478+B2481+B2484+B2491</f>
        <v>187504121</v>
      </c>
      <c r="C2408" s="7"/>
      <c r="D2408" s="7"/>
      <c r="E2408" s="59">
        <f t="shared" si="70"/>
        <v>187504121</v>
      </c>
    </row>
    <row r="2409" spans="1:5" x14ac:dyDescent="0.3">
      <c r="A2409" s="174" t="s">
        <v>728</v>
      </c>
      <c r="B2409" s="267"/>
      <c r="C2409" s="48"/>
      <c r="D2409" s="48"/>
      <c r="E2409" s="12">
        <f t="shared" si="70"/>
        <v>0</v>
      </c>
    </row>
    <row r="2410" spans="1:5" x14ac:dyDescent="0.3">
      <c r="A2410" s="87" t="s">
        <v>59</v>
      </c>
      <c r="B2410" s="68"/>
      <c r="C2410" s="252"/>
      <c r="D2410" s="12"/>
      <c r="E2410" s="12">
        <f t="shared" si="70"/>
        <v>0</v>
      </c>
    </row>
    <row r="2411" spans="1:5" x14ac:dyDescent="0.3">
      <c r="A2411" s="87" t="s">
        <v>60</v>
      </c>
      <c r="B2411" s="68"/>
      <c r="C2411" s="12"/>
      <c r="D2411" s="12"/>
      <c r="E2411" s="12">
        <f t="shared" si="70"/>
        <v>0</v>
      </c>
    </row>
    <row r="2412" spans="1:5" x14ac:dyDescent="0.3">
      <c r="A2412" s="205" t="s">
        <v>138</v>
      </c>
      <c r="B2412" s="269">
        <f>SUM(B2410:B2411)</f>
        <v>0</v>
      </c>
      <c r="C2412" s="59"/>
      <c r="D2412" s="262"/>
      <c r="E2412" s="59">
        <f t="shared" si="70"/>
        <v>0</v>
      </c>
    </row>
    <row r="2413" spans="1:5" x14ac:dyDescent="0.3">
      <c r="A2413" s="174" t="s">
        <v>62</v>
      </c>
      <c r="B2413" s="68"/>
      <c r="C2413" s="252"/>
      <c r="D2413" s="4"/>
      <c r="E2413" s="12">
        <f t="shared" si="70"/>
        <v>0</v>
      </c>
    </row>
    <row r="2414" spans="1:5" x14ac:dyDescent="0.3">
      <c r="A2414" s="87" t="s">
        <v>63</v>
      </c>
      <c r="B2414" s="257"/>
      <c r="C2414" s="12"/>
      <c r="D2414" s="12"/>
      <c r="E2414" s="12">
        <f t="shared" si="70"/>
        <v>0</v>
      </c>
    </row>
    <row r="2415" spans="1:5" x14ac:dyDescent="0.3">
      <c r="A2415" s="216" t="s">
        <v>729</v>
      </c>
      <c r="B2415" s="289"/>
      <c r="C2415" s="12"/>
      <c r="D2415" s="252"/>
      <c r="E2415" s="12">
        <f t="shared" si="70"/>
        <v>0</v>
      </c>
    </row>
    <row r="2416" spans="1:5" x14ac:dyDescent="0.3">
      <c r="A2416" s="87" t="s">
        <v>64</v>
      </c>
      <c r="B2416" s="68"/>
      <c r="C2416" s="12"/>
      <c r="D2416" s="252"/>
      <c r="E2416" s="12">
        <f t="shared" si="70"/>
        <v>0</v>
      </c>
    </row>
    <row r="2417" spans="1:5" x14ac:dyDescent="0.3">
      <c r="A2417" s="205" t="s">
        <v>138</v>
      </c>
      <c r="B2417" s="269">
        <f>SUM(B2414:B2416)</f>
        <v>0</v>
      </c>
      <c r="C2417" s="7"/>
      <c r="D2417" s="7"/>
      <c r="E2417" s="59">
        <f t="shared" si="70"/>
        <v>0</v>
      </c>
    </row>
    <row r="2418" spans="1:5" x14ac:dyDescent="0.3">
      <c r="A2418" s="174" t="s">
        <v>65</v>
      </c>
      <c r="B2418" s="68"/>
      <c r="C2418" s="259"/>
      <c r="D2418" s="259"/>
      <c r="E2418" s="12">
        <f t="shared" si="70"/>
        <v>0</v>
      </c>
    </row>
    <row r="2419" spans="1:5" x14ac:dyDescent="0.3">
      <c r="A2419" s="87" t="s">
        <v>66</v>
      </c>
      <c r="B2419" s="270">
        <v>12084368</v>
      </c>
      <c r="C2419" s="252"/>
      <c r="D2419" s="12"/>
      <c r="E2419" s="12">
        <f t="shared" si="70"/>
        <v>12084368</v>
      </c>
    </row>
    <row r="2420" spans="1:5" x14ac:dyDescent="0.3">
      <c r="A2420" s="87" t="s">
        <v>68</v>
      </c>
      <c r="B2420" s="270">
        <f>41256380+4000000-5000000</f>
        <v>40256380</v>
      </c>
      <c r="C2420" s="259"/>
      <c r="D2420" s="259"/>
      <c r="E2420" s="12">
        <f t="shared" si="70"/>
        <v>40256380</v>
      </c>
    </row>
    <row r="2421" spans="1:5" x14ac:dyDescent="0.3">
      <c r="A2421" s="87" t="s">
        <v>730</v>
      </c>
      <c r="B2421" s="270">
        <f>33273916-5000000</f>
        <v>28273916</v>
      </c>
      <c r="C2421" s="259"/>
      <c r="D2421" s="259"/>
      <c r="E2421" s="12">
        <f t="shared" si="70"/>
        <v>28273916</v>
      </c>
    </row>
    <row r="2422" spans="1:5" x14ac:dyDescent="0.3">
      <c r="A2422" s="205" t="s">
        <v>138</v>
      </c>
      <c r="B2422" s="269">
        <f>SUM(B2419:B2421)</f>
        <v>80614664</v>
      </c>
      <c r="C2422" s="7"/>
      <c r="D2422" s="7"/>
      <c r="E2422" s="59">
        <f t="shared" si="70"/>
        <v>80614664</v>
      </c>
    </row>
    <row r="2423" spans="1:5" x14ac:dyDescent="0.3">
      <c r="A2423" s="174" t="s">
        <v>69</v>
      </c>
      <c r="B2423" s="68"/>
      <c r="C2423" s="259"/>
      <c r="D2423" s="259"/>
      <c r="E2423" s="12">
        <f t="shared" si="70"/>
        <v>0</v>
      </c>
    </row>
    <row r="2424" spans="1:5" x14ac:dyDescent="0.3">
      <c r="A2424" s="87" t="s">
        <v>70</v>
      </c>
      <c r="B2424" s="270">
        <f>7000000+1000000</f>
        <v>8000000</v>
      </c>
      <c r="C2424" s="263"/>
      <c r="D2424" s="263"/>
      <c r="E2424" s="12">
        <f t="shared" si="70"/>
        <v>8000000</v>
      </c>
    </row>
    <row r="2425" spans="1:5" x14ac:dyDescent="0.3">
      <c r="A2425" s="87" t="s">
        <v>71</v>
      </c>
      <c r="B2425" s="270">
        <v>22898000</v>
      </c>
      <c r="C2425" s="252"/>
      <c r="D2425" s="4"/>
      <c r="E2425" s="12">
        <f t="shared" si="70"/>
        <v>22898000</v>
      </c>
    </row>
    <row r="2426" spans="1:5" x14ac:dyDescent="0.3">
      <c r="A2426" s="205" t="s">
        <v>731</v>
      </c>
      <c r="B2426" s="269">
        <f>SUM(B2424:B2425)</f>
        <v>30898000</v>
      </c>
      <c r="C2426" s="262"/>
      <c r="D2426" s="95"/>
      <c r="E2426" s="59">
        <f t="shared" si="70"/>
        <v>30898000</v>
      </c>
    </row>
    <row r="2427" spans="1:5" x14ac:dyDescent="0.3">
      <c r="A2427" s="174" t="s">
        <v>732</v>
      </c>
      <c r="B2427" s="267"/>
      <c r="C2427" s="259"/>
      <c r="D2427" s="259"/>
      <c r="E2427" s="12">
        <f t="shared" si="70"/>
        <v>0</v>
      </c>
    </row>
    <row r="2428" spans="1:5" x14ac:dyDescent="0.3">
      <c r="A2428" s="87" t="s">
        <v>73</v>
      </c>
      <c r="B2428" s="270">
        <v>2692178</v>
      </c>
      <c r="C2428" s="266"/>
      <c r="D2428" s="266"/>
      <c r="E2428" s="12">
        <f t="shared" si="70"/>
        <v>2692178</v>
      </c>
    </row>
    <row r="2429" spans="1:5" x14ac:dyDescent="0.3">
      <c r="A2429" s="87" t="s">
        <v>146</v>
      </c>
      <c r="B2429" s="270">
        <v>2275979</v>
      </c>
      <c r="C2429" s="263"/>
      <c r="D2429" s="263"/>
      <c r="E2429" s="12">
        <f t="shared" si="70"/>
        <v>2275979</v>
      </c>
    </row>
    <row r="2430" spans="1:5" x14ac:dyDescent="0.3">
      <c r="A2430" s="205" t="s">
        <v>138</v>
      </c>
      <c r="B2430" s="269">
        <f>SUM(B2428:B2429)</f>
        <v>4968157</v>
      </c>
      <c r="C2430" s="66"/>
      <c r="D2430" s="66"/>
      <c r="E2430" s="7">
        <f t="shared" si="70"/>
        <v>4968157</v>
      </c>
    </row>
    <row r="2431" spans="1:5" x14ac:dyDescent="0.3">
      <c r="A2431" s="174" t="s">
        <v>76</v>
      </c>
      <c r="B2431" s="68"/>
      <c r="C2431" s="79"/>
      <c r="D2431" s="79"/>
      <c r="E2431" s="12">
        <f t="shared" si="70"/>
        <v>0</v>
      </c>
    </row>
    <row r="2432" spans="1:5" x14ac:dyDescent="0.3">
      <c r="A2432" s="87" t="s">
        <v>733</v>
      </c>
      <c r="B2432" s="68"/>
      <c r="C2432" s="252"/>
      <c r="D2432" s="4"/>
      <c r="E2432" s="12">
        <f t="shared" si="70"/>
        <v>0</v>
      </c>
    </row>
    <row r="2433" spans="1:5" x14ac:dyDescent="0.3">
      <c r="A2433" s="87" t="s">
        <v>734</v>
      </c>
      <c r="B2433" s="258">
        <v>500000</v>
      </c>
      <c r="C2433" s="252"/>
      <c r="D2433" s="4"/>
      <c r="E2433" s="12">
        <f t="shared" si="70"/>
        <v>500000</v>
      </c>
    </row>
    <row r="2434" spans="1:5" x14ac:dyDescent="0.3">
      <c r="A2434" s="205" t="s">
        <v>138</v>
      </c>
      <c r="B2434" s="269">
        <f>SUM(B2432:B2433)</f>
        <v>500000</v>
      </c>
      <c r="C2434" s="262"/>
      <c r="D2434" s="59"/>
      <c r="E2434" s="7">
        <f t="shared" si="70"/>
        <v>500000</v>
      </c>
    </row>
    <row r="2435" spans="1:5" x14ac:dyDescent="0.3">
      <c r="A2435" s="174" t="s">
        <v>78</v>
      </c>
      <c r="B2435" s="68"/>
      <c r="C2435" s="259"/>
      <c r="D2435" s="259"/>
      <c r="E2435" s="12">
        <f t="shared" si="70"/>
        <v>0</v>
      </c>
    </row>
    <row r="2436" spans="1:5" x14ac:dyDescent="0.3">
      <c r="A2436" s="87" t="s">
        <v>735</v>
      </c>
      <c r="B2436" s="68">
        <v>6261540</v>
      </c>
      <c r="C2436" s="79"/>
      <c r="D2436" s="79"/>
      <c r="E2436" s="12">
        <f t="shared" si="70"/>
        <v>6261540</v>
      </c>
    </row>
    <row r="2437" spans="1:5" x14ac:dyDescent="0.3">
      <c r="A2437" s="205" t="s">
        <v>138</v>
      </c>
      <c r="B2437" s="269">
        <f>SUM(B2436)</f>
        <v>6261540</v>
      </c>
      <c r="C2437" s="59"/>
      <c r="D2437" s="59"/>
      <c r="E2437" s="7">
        <f t="shared" si="70"/>
        <v>6261540</v>
      </c>
    </row>
    <row r="2438" spans="1:5" x14ac:dyDescent="0.3">
      <c r="A2438" s="174" t="s">
        <v>80</v>
      </c>
      <c r="B2438" s="68"/>
      <c r="C2438" s="252"/>
      <c r="D2438" s="4"/>
      <c r="E2438" s="12">
        <f t="shared" si="70"/>
        <v>0</v>
      </c>
    </row>
    <row r="2439" spans="1:5" x14ac:dyDescent="0.3">
      <c r="A2439" s="87" t="s">
        <v>736</v>
      </c>
      <c r="B2439" s="270">
        <v>12097760</v>
      </c>
      <c r="C2439" s="259"/>
      <c r="D2439" s="259"/>
      <c r="E2439" s="12">
        <f t="shared" si="70"/>
        <v>12097760</v>
      </c>
    </row>
    <row r="2440" spans="1:5" x14ac:dyDescent="0.3">
      <c r="A2440" s="87" t="s">
        <v>184</v>
      </c>
      <c r="B2440" s="270">
        <v>5000000</v>
      </c>
      <c r="C2440" s="266"/>
      <c r="D2440" s="266"/>
      <c r="E2440" s="12">
        <f t="shared" si="70"/>
        <v>5000000</v>
      </c>
    </row>
    <row r="2441" spans="1:5" x14ac:dyDescent="0.3">
      <c r="A2441" s="205" t="s">
        <v>138</v>
      </c>
      <c r="B2441" s="269">
        <f>SUM(B2439:B2440)</f>
        <v>17097760</v>
      </c>
      <c r="C2441" s="262"/>
      <c r="D2441" s="59"/>
      <c r="E2441" s="7">
        <f t="shared" si="70"/>
        <v>17097760</v>
      </c>
    </row>
    <row r="2442" spans="1:5" x14ac:dyDescent="0.3">
      <c r="A2442" s="174" t="s">
        <v>82</v>
      </c>
      <c r="B2442" s="68"/>
      <c r="C2442" s="4"/>
      <c r="D2442" s="4"/>
      <c r="E2442" s="12">
        <f t="shared" si="70"/>
        <v>0</v>
      </c>
    </row>
    <row r="2443" spans="1:5" x14ac:dyDescent="0.3">
      <c r="A2443" s="87" t="s">
        <v>737</v>
      </c>
      <c r="B2443" s="258">
        <v>700000</v>
      </c>
      <c r="C2443" s="259"/>
      <c r="D2443" s="259"/>
      <c r="E2443" s="12">
        <f t="shared" si="70"/>
        <v>700000</v>
      </c>
    </row>
    <row r="2444" spans="1:5" x14ac:dyDescent="0.3">
      <c r="A2444" s="87" t="s">
        <v>83</v>
      </c>
      <c r="B2444" s="258"/>
      <c r="C2444" s="79"/>
      <c r="D2444" s="79"/>
      <c r="E2444" s="12">
        <f t="shared" si="70"/>
        <v>0</v>
      </c>
    </row>
    <row r="2445" spans="1:5" x14ac:dyDescent="0.3">
      <c r="A2445" s="87" t="s">
        <v>738</v>
      </c>
      <c r="B2445" s="258">
        <v>14000000</v>
      </c>
      <c r="C2445" s="12"/>
      <c r="D2445" s="252"/>
      <c r="E2445" s="12">
        <f t="shared" ref="E2445:E2504" si="71">B2445+C2445-D2445</f>
        <v>14000000</v>
      </c>
    </row>
    <row r="2446" spans="1:5" x14ac:dyDescent="0.3">
      <c r="A2446" s="87" t="s">
        <v>739</v>
      </c>
      <c r="B2446" s="258"/>
      <c r="C2446" s="259"/>
      <c r="D2446" s="259"/>
      <c r="E2446" s="12">
        <f t="shared" si="71"/>
        <v>0</v>
      </c>
    </row>
    <row r="2447" spans="1:5" x14ac:dyDescent="0.3">
      <c r="A2447" s="205" t="s">
        <v>138</v>
      </c>
      <c r="B2447" s="269">
        <f>SUM(B2443:B2446)</f>
        <v>14700000</v>
      </c>
      <c r="C2447" s="95"/>
      <c r="D2447" s="95"/>
      <c r="E2447" s="7">
        <f t="shared" si="71"/>
        <v>14700000</v>
      </c>
    </row>
    <row r="2448" spans="1:5" x14ac:dyDescent="0.3">
      <c r="A2448" s="174" t="s">
        <v>740</v>
      </c>
      <c r="B2448" s="68"/>
      <c r="C2448" s="79"/>
      <c r="D2448" s="79"/>
      <c r="E2448" s="12">
        <f t="shared" si="71"/>
        <v>0</v>
      </c>
    </row>
    <row r="2449" spans="1:5" x14ac:dyDescent="0.3">
      <c r="A2449" s="87" t="s">
        <v>741</v>
      </c>
      <c r="B2449" s="290"/>
      <c r="C2449" s="259"/>
      <c r="D2449" s="259"/>
      <c r="E2449" s="12">
        <f t="shared" si="71"/>
        <v>0</v>
      </c>
    </row>
    <row r="2450" spans="1:5" x14ac:dyDescent="0.3">
      <c r="A2450" s="87" t="s">
        <v>742</v>
      </c>
      <c r="B2450" s="68"/>
      <c r="C2450" s="79"/>
      <c r="D2450" s="79"/>
      <c r="E2450" s="12">
        <f t="shared" si="71"/>
        <v>0</v>
      </c>
    </row>
    <row r="2451" spans="1:5" x14ac:dyDescent="0.3">
      <c r="A2451" s="205" t="s">
        <v>138</v>
      </c>
      <c r="B2451" s="269">
        <f>SUM(B2449:B2450)</f>
        <v>0</v>
      </c>
      <c r="C2451" s="262"/>
      <c r="D2451" s="59"/>
      <c r="E2451" s="59">
        <f t="shared" si="71"/>
        <v>0</v>
      </c>
    </row>
    <row r="2452" spans="1:5" x14ac:dyDescent="0.3">
      <c r="A2452" s="174" t="s">
        <v>85</v>
      </c>
      <c r="B2452" s="68"/>
      <c r="C2452" s="4"/>
      <c r="D2452" s="252"/>
      <c r="E2452" s="12">
        <f t="shared" si="71"/>
        <v>0</v>
      </c>
    </row>
    <row r="2453" spans="1:5" x14ac:dyDescent="0.3">
      <c r="A2453" s="87" t="s">
        <v>86</v>
      </c>
      <c r="B2453" s="270">
        <v>218000</v>
      </c>
      <c r="C2453" s="259"/>
      <c r="D2453" s="259"/>
      <c r="E2453" s="12">
        <f t="shared" si="71"/>
        <v>218000</v>
      </c>
    </row>
    <row r="2454" spans="1:5" x14ac:dyDescent="0.3">
      <c r="A2454" s="87" t="s">
        <v>87</v>
      </c>
      <c r="B2454" s="276"/>
      <c r="C2454" s="79"/>
      <c r="D2454" s="79"/>
      <c r="E2454" s="12">
        <f t="shared" si="71"/>
        <v>0</v>
      </c>
    </row>
    <row r="2455" spans="1:5" x14ac:dyDescent="0.3">
      <c r="A2455" s="87" t="s">
        <v>88</v>
      </c>
      <c r="B2455" s="68"/>
      <c r="C2455" s="12"/>
      <c r="D2455" s="252"/>
      <c r="E2455" s="12">
        <f t="shared" si="71"/>
        <v>0</v>
      </c>
    </row>
    <row r="2456" spans="1:5" x14ac:dyDescent="0.3">
      <c r="A2456" s="87" t="s">
        <v>743</v>
      </c>
      <c r="B2456" s="270">
        <v>500000</v>
      </c>
      <c r="C2456" s="12"/>
      <c r="D2456" s="197"/>
      <c r="E2456" s="12">
        <f t="shared" si="71"/>
        <v>500000</v>
      </c>
    </row>
    <row r="2457" spans="1:5" x14ac:dyDescent="0.3">
      <c r="A2457" s="205" t="s">
        <v>138</v>
      </c>
      <c r="B2457" s="269">
        <f>SUM(B2453:B2456)</f>
        <v>718000</v>
      </c>
      <c r="C2457" s="59"/>
      <c r="D2457" s="262"/>
      <c r="E2457" s="59">
        <f t="shared" si="71"/>
        <v>718000</v>
      </c>
    </row>
    <row r="2458" spans="1:5" x14ac:dyDescent="0.3">
      <c r="A2458" s="174" t="s">
        <v>89</v>
      </c>
      <c r="B2458" s="68"/>
      <c r="C2458" s="12"/>
      <c r="D2458" s="12"/>
      <c r="E2458" s="12">
        <f t="shared" si="71"/>
        <v>0</v>
      </c>
    </row>
    <row r="2459" spans="1:5" x14ac:dyDescent="0.3">
      <c r="A2459" s="87" t="s">
        <v>185</v>
      </c>
      <c r="B2459" s="68"/>
      <c r="C2459" s="259"/>
      <c r="D2459" s="259"/>
      <c r="E2459" s="12">
        <f t="shared" si="71"/>
        <v>0</v>
      </c>
    </row>
    <row r="2460" spans="1:5" x14ac:dyDescent="0.3">
      <c r="A2460" s="205" t="s">
        <v>138</v>
      </c>
      <c r="B2460" s="269">
        <f>SUM(B2459)</f>
        <v>0</v>
      </c>
      <c r="C2460" s="95"/>
      <c r="D2460" s="95"/>
      <c r="E2460" s="59">
        <f t="shared" si="71"/>
        <v>0</v>
      </c>
    </row>
    <row r="2461" spans="1:5" x14ac:dyDescent="0.3">
      <c r="A2461" s="174" t="s">
        <v>91</v>
      </c>
      <c r="B2461" s="68"/>
      <c r="C2461" s="79"/>
      <c r="D2461" s="79"/>
      <c r="E2461" s="12">
        <f t="shared" si="71"/>
        <v>0</v>
      </c>
    </row>
    <row r="2462" spans="1:5" x14ac:dyDescent="0.3">
      <c r="A2462" s="87" t="s">
        <v>92</v>
      </c>
      <c r="B2462" s="68"/>
      <c r="C2462" s="79"/>
      <c r="D2462" s="79"/>
      <c r="E2462" s="12">
        <f t="shared" si="71"/>
        <v>0</v>
      </c>
    </row>
    <row r="2463" spans="1:5" x14ac:dyDescent="0.3">
      <c r="A2463" s="87" t="s">
        <v>682</v>
      </c>
      <c r="B2463" s="290"/>
      <c r="C2463" s="259"/>
      <c r="D2463" s="259"/>
      <c r="E2463" s="12">
        <f t="shared" si="71"/>
        <v>0</v>
      </c>
    </row>
    <row r="2464" spans="1:5" x14ac:dyDescent="0.3">
      <c r="A2464" s="87" t="s">
        <v>169</v>
      </c>
      <c r="B2464" s="270">
        <v>5000000</v>
      </c>
      <c r="C2464" s="79"/>
      <c r="D2464" s="79"/>
      <c r="E2464" s="12">
        <f t="shared" si="71"/>
        <v>5000000</v>
      </c>
    </row>
    <row r="2465" spans="1:5" x14ac:dyDescent="0.3">
      <c r="A2465" s="87" t="s">
        <v>94</v>
      </c>
      <c r="B2465" s="290"/>
      <c r="C2465" s="4"/>
      <c r="D2465" s="252"/>
      <c r="E2465" s="12">
        <f t="shared" si="71"/>
        <v>0</v>
      </c>
    </row>
    <row r="2466" spans="1:5" x14ac:dyDescent="0.3">
      <c r="A2466" s="87" t="s">
        <v>744</v>
      </c>
      <c r="B2466" s="68"/>
      <c r="C2466" s="79"/>
      <c r="D2466" s="79"/>
      <c r="E2466" s="12">
        <f t="shared" si="71"/>
        <v>0</v>
      </c>
    </row>
    <row r="2467" spans="1:5" x14ac:dyDescent="0.3">
      <c r="A2467" s="87" t="s">
        <v>745</v>
      </c>
      <c r="B2467" s="258"/>
      <c r="C2467" s="79"/>
      <c r="D2467" s="79"/>
      <c r="E2467" s="12">
        <f t="shared" si="71"/>
        <v>0</v>
      </c>
    </row>
    <row r="2468" spans="1:5" x14ac:dyDescent="0.3">
      <c r="A2468" s="87" t="s">
        <v>746</v>
      </c>
      <c r="B2468" s="258">
        <v>12228000</v>
      </c>
      <c r="C2468" s="4"/>
      <c r="D2468" s="252"/>
      <c r="E2468" s="12">
        <f t="shared" si="71"/>
        <v>12228000</v>
      </c>
    </row>
    <row r="2469" spans="1:5" x14ac:dyDescent="0.3">
      <c r="A2469" s="205" t="s">
        <v>138</v>
      </c>
      <c r="B2469" s="269">
        <f>SUM(B2462:B2468)</f>
        <v>17228000</v>
      </c>
      <c r="C2469" s="7"/>
      <c r="D2469" s="7"/>
      <c r="E2469" s="59">
        <f t="shared" si="71"/>
        <v>17228000</v>
      </c>
    </row>
    <row r="2470" spans="1:5" x14ac:dyDescent="0.3">
      <c r="A2470" s="174" t="s">
        <v>747</v>
      </c>
      <c r="B2470" s="267"/>
      <c r="C2470" s="79"/>
      <c r="D2470" s="79"/>
      <c r="E2470" s="12">
        <f t="shared" si="71"/>
        <v>0</v>
      </c>
    </row>
    <row r="2471" spans="1:5" x14ac:dyDescent="0.3">
      <c r="A2471" s="87" t="s">
        <v>748</v>
      </c>
      <c r="B2471" s="258"/>
      <c r="C2471" s="12"/>
      <c r="D2471" s="12"/>
      <c r="E2471" s="12">
        <f t="shared" si="71"/>
        <v>0</v>
      </c>
    </row>
    <row r="2472" spans="1:5" x14ac:dyDescent="0.3">
      <c r="A2472" s="205" t="s">
        <v>731</v>
      </c>
      <c r="B2472" s="269">
        <f>SUM(B2471)</f>
        <v>0</v>
      </c>
      <c r="C2472" s="7"/>
      <c r="D2472" s="7"/>
      <c r="E2472" s="59">
        <f t="shared" si="71"/>
        <v>0</v>
      </c>
    </row>
    <row r="2473" spans="1:5" x14ac:dyDescent="0.3">
      <c r="A2473" s="174" t="s">
        <v>749</v>
      </c>
      <c r="B2473" s="254"/>
      <c r="C2473" s="48"/>
      <c r="D2473" s="48"/>
      <c r="E2473" s="12">
        <f t="shared" si="71"/>
        <v>0</v>
      </c>
    </row>
    <row r="2474" spans="1:5" x14ac:dyDescent="0.3">
      <c r="A2474" s="87" t="s">
        <v>750</v>
      </c>
      <c r="B2474" s="258">
        <v>500000</v>
      </c>
      <c r="C2474" s="12"/>
      <c r="D2474" s="252"/>
      <c r="E2474" s="12">
        <f t="shared" si="71"/>
        <v>500000</v>
      </c>
    </row>
    <row r="2475" spans="1:5" x14ac:dyDescent="0.3">
      <c r="A2475" s="87" t="s">
        <v>751</v>
      </c>
      <c r="B2475" s="258">
        <v>500000</v>
      </c>
      <c r="C2475" s="12"/>
      <c r="D2475" s="252"/>
      <c r="E2475" s="12">
        <f t="shared" si="71"/>
        <v>500000</v>
      </c>
    </row>
    <row r="2476" spans="1:5" x14ac:dyDescent="0.3">
      <c r="A2476" s="87" t="s">
        <v>752</v>
      </c>
      <c r="B2476" s="258"/>
      <c r="C2476" s="12"/>
      <c r="D2476" s="12"/>
      <c r="E2476" s="12">
        <f t="shared" si="71"/>
        <v>0</v>
      </c>
    </row>
    <row r="2477" spans="1:5" x14ac:dyDescent="0.3">
      <c r="A2477" s="87" t="s">
        <v>156</v>
      </c>
      <c r="B2477" s="68"/>
      <c r="C2477" s="79"/>
      <c r="D2477" s="79"/>
      <c r="E2477" s="12">
        <f t="shared" si="71"/>
        <v>0</v>
      </c>
    </row>
    <row r="2478" spans="1:5" x14ac:dyDescent="0.3">
      <c r="A2478" s="205" t="s">
        <v>138</v>
      </c>
      <c r="B2478" s="256">
        <f>SUM(B2474:B2477)</f>
        <v>1000000</v>
      </c>
      <c r="C2478" s="7"/>
      <c r="D2478" s="7"/>
      <c r="E2478" s="59">
        <f t="shared" si="71"/>
        <v>1000000</v>
      </c>
    </row>
    <row r="2479" spans="1:5" x14ac:dyDescent="0.3">
      <c r="A2479" s="174" t="s">
        <v>292</v>
      </c>
      <c r="B2479" s="68"/>
      <c r="C2479" s="79"/>
      <c r="D2479" s="79"/>
      <c r="E2479" s="12">
        <f t="shared" si="71"/>
        <v>0</v>
      </c>
    </row>
    <row r="2480" spans="1:5" x14ac:dyDescent="0.3">
      <c r="A2480" s="87" t="s">
        <v>753</v>
      </c>
      <c r="B2480" s="68">
        <v>0</v>
      </c>
      <c r="C2480" s="12"/>
      <c r="D2480" s="12"/>
      <c r="E2480" s="12">
        <f t="shared" si="71"/>
        <v>0</v>
      </c>
    </row>
    <row r="2481" spans="1:5" x14ac:dyDescent="0.3">
      <c r="A2481" s="205" t="s">
        <v>138</v>
      </c>
      <c r="B2481" s="269">
        <f>SUM(B2480)</f>
        <v>0</v>
      </c>
      <c r="C2481" s="7"/>
      <c r="D2481" s="7"/>
      <c r="E2481" s="59">
        <f t="shared" si="71"/>
        <v>0</v>
      </c>
    </row>
    <row r="2482" spans="1:5" x14ac:dyDescent="0.3">
      <c r="A2482" s="174" t="s">
        <v>407</v>
      </c>
      <c r="B2482" s="68"/>
      <c r="C2482" s="79"/>
      <c r="D2482" s="79"/>
      <c r="E2482" s="12">
        <f t="shared" si="71"/>
        <v>0</v>
      </c>
    </row>
    <row r="2483" spans="1:5" x14ac:dyDescent="0.3">
      <c r="A2483" s="87" t="s">
        <v>754</v>
      </c>
      <c r="B2483" s="258">
        <v>8000000</v>
      </c>
      <c r="C2483" s="12"/>
      <c r="D2483" s="12"/>
      <c r="E2483" s="12">
        <f t="shared" si="71"/>
        <v>8000000</v>
      </c>
    </row>
    <row r="2484" spans="1:5" x14ac:dyDescent="0.3">
      <c r="A2484" s="205" t="s">
        <v>138</v>
      </c>
      <c r="B2484" s="269">
        <f>SUM(B2483)</f>
        <v>8000000</v>
      </c>
      <c r="C2484" s="7"/>
      <c r="D2484" s="7"/>
      <c r="E2484" s="59">
        <f t="shared" si="71"/>
        <v>8000000</v>
      </c>
    </row>
    <row r="2485" spans="1:5" x14ac:dyDescent="0.3">
      <c r="A2485" s="174" t="s">
        <v>102</v>
      </c>
      <c r="B2485" s="68"/>
      <c r="C2485" s="12"/>
      <c r="D2485" s="12"/>
      <c r="E2485" s="12">
        <f t="shared" si="71"/>
        <v>0</v>
      </c>
    </row>
    <row r="2486" spans="1:5" x14ac:dyDescent="0.3">
      <c r="A2486" s="87" t="s">
        <v>103</v>
      </c>
      <c r="B2486" s="258">
        <f>7518000-3000000-2000000+3000000</f>
        <v>5518000</v>
      </c>
      <c r="C2486" s="12"/>
      <c r="D2486" s="12"/>
      <c r="E2486" s="12">
        <f t="shared" si="71"/>
        <v>5518000</v>
      </c>
    </row>
    <row r="2487" spans="1:5" x14ac:dyDescent="0.3">
      <c r="A2487" s="87" t="s">
        <v>104</v>
      </c>
      <c r="B2487" s="68"/>
      <c r="C2487" s="12"/>
      <c r="D2487" s="12"/>
      <c r="E2487" s="12">
        <f t="shared" si="71"/>
        <v>0</v>
      </c>
    </row>
    <row r="2488" spans="1:5" ht="37.5" x14ac:dyDescent="0.3">
      <c r="A2488" s="87" t="s">
        <v>755</v>
      </c>
      <c r="B2488" s="258"/>
      <c r="C2488" s="12"/>
      <c r="D2488" s="12"/>
      <c r="E2488" s="12">
        <f t="shared" si="71"/>
        <v>0</v>
      </c>
    </row>
    <row r="2489" spans="1:5" x14ac:dyDescent="0.3">
      <c r="A2489" s="87" t="s">
        <v>756</v>
      </c>
      <c r="B2489" s="68"/>
      <c r="C2489" s="12"/>
      <c r="D2489" s="12"/>
      <c r="E2489" s="12">
        <f t="shared" si="71"/>
        <v>0</v>
      </c>
    </row>
    <row r="2490" spans="1:5" x14ac:dyDescent="0.3">
      <c r="A2490" s="87" t="s">
        <v>757</v>
      </c>
      <c r="B2490" s="68"/>
      <c r="C2490" s="12"/>
      <c r="D2490" s="12"/>
      <c r="E2490" s="12">
        <f t="shared" si="71"/>
        <v>0</v>
      </c>
    </row>
    <row r="2491" spans="1:5" x14ac:dyDescent="0.3">
      <c r="A2491" s="205" t="s">
        <v>138</v>
      </c>
      <c r="B2491" s="269">
        <f>SUM(B2486:B2490)</f>
        <v>5518000</v>
      </c>
      <c r="C2491" s="59"/>
      <c r="D2491" s="59"/>
      <c r="E2491" s="7">
        <f t="shared" si="71"/>
        <v>5518000</v>
      </c>
    </row>
    <row r="2492" spans="1:5" x14ac:dyDescent="0.3">
      <c r="A2492" s="202"/>
      <c r="B2492" s="276"/>
      <c r="C2492" s="12"/>
      <c r="D2492" s="12"/>
      <c r="E2492" s="48">
        <f t="shared" si="71"/>
        <v>0</v>
      </c>
    </row>
    <row r="2493" spans="1:5" x14ac:dyDescent="0.3">
      <c r="A2493" s="205" t="s">
        <v>203</v>
      </c>
      <c r="B2493" s="269">
        <f>B2380+B2408</f>
        <v>349622726</v>
      </c>
      <c r="C2493" s="59"/>
      <c r="D2493" s="59"/>
      <c r="E2493" s="7">
        <f t="shared" si="71"/>
        <v>349622726</v>
      </c>
    </row>
    <row r="2494" spans="1:5" x14ac:dyDescent="0.3">
      <c r="A2494" s="174" t="s">
        <v>140</v>
      </c>
      <c r="B2494" s="68"/>
      <c r="C2494" s="12"/>
      <c r="D2494" s="12"/>
      <c r="E2494" s="12">
        <f t="shared" si="71"/>
        <v>0</v>
      </c>
    </row>
    <row r="2495" spans="1:5" x14ac:dyDescent="0.3">
      <c r="A2495" s="174" t="s">
        <v>804</v>
      </c>
      <c r="B2495" s="68"/>
      <c r="C2495" s="12"/>
      <c r="D2495" s="12"/>
      <c r="E2495" s="12">
        <f t="shared" si="71"/>
        <v>0</v>
      </c>
    </row>
    <row r="2496" spans="1:5" x14ac:dyDescent="0.3">
      <c r="A2496" s="281" t="s">
        <v>811</v>
      </c>
      <c r="B2496" s="68">
        <v>34000000</v>
      </c>
      <c r="C2496" s="12"/>
      <c r="D2496" s="12">
        <v>14000000</v>
      </c>
      <c r="E2496" s="14">
        <f t="shared" si="71"/>
        <v>20000000</v>
      </c>
    </row>
    <row r="2497" spans="1:5" x14ac:dyDescent="0.3">
      <c r="A2497" s="281" t="s">
        <v>812</v>
      </c>
      <c r="B2497" s="68">
        <v>25000000</v>
      </c>
      <c r="C2497" s="12"/>
      <c r="D2497" s="12">
        <v>10000000</v>
      </c>
      <c r="E2497" s="14">
        <f t="shared" si="71"/>
        <v>15000000</v>
      </c>
    </row>
    <row r="2498" spans="1:5" x14ac:dyDescent="0.3">
      <c r="A2498" s="281" t="s">
        <v>813</v>
      </c>
      <c r="B2498" s="68">
        <v>20000000</v>
      </c>
      <c r="C2498" s="12"/>
      <c r="D2498" s="12">
        <v>20000000</v>
      </c>
      <c r="E2498" s="14">
        <f t="shared" si="71"/>
        <v>0</v>
      </c>
    </row>
    <row r="2499" spans="1:5" x14ac:dyDescent="0.3">
      <c r="A2499" s="174" t="s">
        <v>814</v>
      </c>
      <c r="B2499" s="68"/>
      <c r="C2499" s="12"/>
      <c r="D2499" s="12"/>
      <c r="E2499" s="14">
        <f t="shared" si="71"/>
        <v>0</v>
      </c>
    </row>
    <row r="2500" spans="1:5" x14ac:dyDescent="0.3">
      <c r="A2500" s="281" t="s">
        <v>815</v>
      </c>
      <c r="B2500" s="68">
        <v>20000000</v>
      </c>
      <c r="C2500" s="12">
        <v>64542356.524428301</v>
      </c>
      <c r="D2500" s="12"/>
      <c r="E2500" s="14">
        <f>B2500+C2500-D2500</f>
        <v>84542356.524428308</v>
      </c>
    </row>
    <row r="2501" spans="1:5" x14ac:dyDescent="0.25">
      <c r="A2501" s="205" t="s">
        <v>138</v>
      </c>
      <c r="B2501" s="269">
        <f>SUM(B2496:B2500)</f>
        <v>99000000</v>
      </c>
      <c r="C2501" s="269">
        <f t="shared" ref="C2501:E2501" si="72">SUM(C2496:C2500)</f>
        <v>64542356.524428301</v>
      </c>
      <c r="D2501" s="269">
        <f t="shared" si="72"/>
        <v>44000000</v>
      </c>
      <c r="E2501" s="269">
        <f t="shared" si="72"/>
        <v>119542356.52442831</v>
      </c>
    </row>
    <row r="2502" spans="1:5" x14ac:dyDescent="0.3">
      <c r="A2502" s="282"/>
      <c r="B2502" s="79"/>
      <c r="C2502" s="12"/>
      <c r="D2502" s="12"/>
      <c r="E2502" s="12">
        <f t="shared" si="71"/>
        <v>0</v>
      </c>
    </row>
    <row r="2503" spans="1:5" x14ac:dyDescent="0.25">
      <c r="A2503" s="205" t="s">
        <v>808</v>
      </c>
      <c r="B2503" s="269">
        <f>B2501+B2502</f>
        <v>99000000</v>
      </c>
      <c r="C2503" s="269">
        <f t="shared" ref="C2503:E2503" si="73">C2501+C2502</f>
        <v>64542356.524428301</v>
      </c>
      <c r="D2503" s="269">
        <f t="shared" si="73"/>
        <v>44000000</v>
      </c>
      <c r="E2503" s="269">
        <f t="shared" si="73"/>
        <v>119542356.52442831</v>
      </c>
    </row>
    <row r="2504" spans="1:5" x14ac:dyDescent="0.3">
      <c r="A2504" s="87"/>
      <c r="B2504" s="258"/>
      <c r="C2504" s="12"/>
      <c r="D2504" s="12"/>
      <c r="E2504" s="12">
        <f t="shared" si="71"/>
        <v>0</v>
      </c>
    </row>
    <row r="2505" spans="1:5" x14ac:dyDescent="0.25">
      <c r="A2505" s="205" t="s">
        <v>692</v>
      </c>
      <c r="B2505" s="256">
        <f>B2493+B2503</f>
        <v>448622726</v>
      </c>
      <c r="C2505" s="256">
        <f t="shared" ref="C2505:E2505" si="74">C2493+C2503</f>
        <v>64542356.524428301</v>
      </c>
      <c r="D2505" s="256">
        <f t="shared" si="74"/>
        <v>44000000</v>
      </c>
      <c r="E2505" s="256">
        <f t="shared" si="74"/>
        <v>469165082.52442831</v>
      </c>
    </row>
    <row r="2506" spans="1:5" x14ac:dyDescent="0.3">
      <c r="A2506" s="80"/>
      <c r="B2506" s="259"/>
      <c r="C2506" s="259"/>
      <c r="D2506" s="259"/>
      <c r="E2506" s="259"/>
    </row>
    <row r="2507" spans="1:5" x14ac:dyDescent="0.3">
      <c r="A2507" s="285"/>
      <c r="B2507" s="79"/>
      <c r="C2507" s="79"/>
      <c r="D2507" s="79"/>
      <c r="E2507" s="12"/>
    </row>
    <row r="2508" spans="1:5" x14ac:dyDescent="0.3">
      <c r="A2508" s="6" t="s">
        <v>176</v>
      </c>
      <c r="B2508" s="7">
        <f>B2191+B2380</f>
        <v>308612771.20000005</v>
      </c>
      <c r="C2508" s="59">
        <f>C2191+C2380</f>
        <v>0</v>
      </c>
      <c r="D2508" s="59">
        <f>D2191+D2380</f>
        <v>0</v>
      </c>
      <c r="E2508" s="7">
        <f>E2191+E2380</f>
        <v>308612771.20000005</v>
      </c>
    </row>
    <row r="2509" spans="1:5" x14ac:dyDescent="0.3">
      <c r="A2509" s="285"/>
      <c r="B2509" s="48"/>
      <c r="C2509" s="12"/>
      <c r="D2509" s="12"/>
      <c r="E2509" s="48"/>
    </row>
    <row r="2510" spans="1:5" x14ac:dyDescent="0.3">
      <c r="A2510" s="6" t="s">
        <v>698</v>
      </c>
      <c r="B2510" s="7">
        <f>B2219+B2408</f>
        <v>376888524</v>
      </c>
      <c r="C2510" s="7">
        <f>C2219+C2408</f>
        <v>114392700</v>
      </c>
      <c r="D2510" s="59">
        <f>D2219+D2408</f>
        <v>0</v>
      </c>
      <c r="E2510" s="59">
        <f>E2219+E2408</f>
        <v>491281224</v>
      </c>
    </row>
    <row r="2511" spans="1:5" x14ac:dyDescent="0.3">
      <c r="A2511" s="285"/>
      <c r="B2511" s="48"/>
      <c r="C2511" s="12"/>
      <c r="D2511" s="12"/>
      <c r="E2511" s="48"/>
    </row>
    <row r="2512" spans="1:5" x14ac:dyDescent="0.3">
      <c r="A2512" s="65" t="s">
        <v>305</v>
      </c>
      <c r="B2512" s="249">
        <f>B2348+B2493</f>
        <v>685501295.20000005</v>
      </c>
      <c r="C2512" s="249">
        <f>C2348+C2493</f>
        <v>114392700</v>
      </c>
      <c r="D2512" s="249">
        <f>D2348+D2493</f>
        <v>0</v>
      </c>
      <c r="E2512" s="249">
        <f>E2348+E2493</f>
        <v>799893995.20000005</v>
      </c>
    </row>
    <row r="2513" spans="1:5" x14ac:dyDescent="0.3">
      <c r="A2513" s="285"/>
      <c r="B2513" s="12"/>
      <c r="C2513" s="12"/>
      <c r="D2513" s="12"/>
      <c r="E2513" s="259">
        <f>B2513+C2513-D2513</f>
        <v>0</v>
      </c>
    </row>
    <row r="2514" spans="1:5" x14ac:dyDescent="0.3">
      <c r="A2514" s="65" t="s">
        <v>179</v>
      </c>
      <c r="B2514" s="249">
        <f>B2375+B2503</f>
        <v>242000000</v>
      </c>
      <c r="C2514" s="249">
        <f>C2375+C2503</f>
        <v>261958010.10885662</v>
      </c>
      <c r="D2514" s="249">
        <f>D2375+D2503</f>
        <v>64542356.524428301</v>
      </c>
      <c r="E2514" s="249">
        <f>E2375+E2503</f>
        <v>439415653.58442831</v>
      </c>
    </row>
    <row r="2515" spans="1:5" x14ac:dyDescent="0.3">
      <c r="A2515" s="285"/>
      <c r="B2515" s="79"/>
      <c r="C2515" s="79"/>
      <c r="D2515" s="79"/>
      <c r="E2515" s="259">
        <f>B2515+C2515-D2515</f>
        <v>0</v>
      </c>
    </row>
    <row r="2516" spans="1:5" x14ac:dyDescent="0.3">
      <c r="A2516" s="65" t="s">
        <v>306</v>
      </c>
      <c r="B2516" s="249">
        <f>B2512+B2514</f>
        <v>927501295.20000005</v>
      </c>
      <c r="C2516" s="249">
        <f>C2512+C2514</f>
        <v>376350710.10885662</v>
      </c>
      <c r="D2516" s="249">
        <f>D2512+D2514</f>
        <v>64542356.524428301</v>
      </c>
      <c r="E2516" s="249">
        <f>E2512+E2514</f>
        <v>1239309648.7844284</v>
      </c>
    </row>
    <row r="2517" spans="1:5" x14ac:dyDescent="0.3">
      <c r="A2517" s="247"/>
      <c r="B2517" s="248"/>
      <c r="C2517" s="248"/>
      <c r="D2517" s="248"/>
      <c r="E2517" s="248" t="e">
        <f>#REF!+C2517-D2517</f>
        <v>#REF!</v>
      </c>
    </row>
    <row r="2518" spans="1:5" x14ac:dyDescent="0.25">
      <c r="A2518" s="687" t="s">
        <v>816</v>
      </c>
      <c r="B2518" s="687"/>
      <c r="C2518" s="687"/>
      <c r="D2518" s="687"/>
      <c r="E2518" s="687"/>
    </row>
    <row r="2519" spans="1:5" x14ac:dyDescent="0.25">
      <c r="A2519" s="688" t="s">
        <v>817</v>
      </c>
      <c r="B2519" s="689"/>
      <c r="C2519" s="689"/>
      <c r="D2519" s="689"/>
      <c r="E2519" s="690"/>
    </row>
    <row r="2520" spans="1:5" x14ac:dyDescent="0.3">
      <c r="A2520" s="291" t="s">
        <v>53</v>
      </c>
      <c r="B2520" s="292">
        <f>B2523</f>
        <v>43265810.122441806</v>
      </c>
      <c r="C2520" s="292">
        <f>C2523</f>
        <v>0</v>
      </c>
      <c r="D2520" s="292">
        <f>D2523</f>
        <v>3418447.0468054255</v>
      </c>
      <c r="E2520" s="292">
        <f>E2523</f>
        <v>39847363.075636379</v>
      </c>
    </row>
    <row r="2521" spans="1:5" x14ac:dyDescent="0.3">
      <c r="A2521" s="293" t="s">
        <v>54</v>
      </c>
      <c r="B2521" s="294"/>
      <c r="C2521" s="294"/>
      <c r="D2521" s="294"/>
      <c r="E2521" s="263">
        <f>B2521+C2521-D2521</f>
        <v>0</v>
      </c>
    </row>
    <row r="2522" spans="1:5" x14ac:dyDescent="0.3">
      <c r="A2522" s="295" t="s">
        <v>55</v>
      </c>
      <c r="B2522" s="145">
        <v>43265810.122441806</v>
      </c>
      <c r="C2522" s="145"/>
      <c r="D2522" s="145">
        <f>'[3]P.E ANALYSIS'!$E$8</f>
        <v>3418447.0468054255</v>
      </c>
      <c r="E2522" s="72">
        <f>B2522+C2522-D2522</f>
        <v>39847363.075636379</v>
      </c>
    </row>
    <row r="2523" spans="1:5" x14ac:dyDescent="0.3">
      <c r="A2523" s="291" t="s">
        <v>6</v>
      </c>
      <c r="B2523" s="292">
        <f>B2522</f>
        <v>43265810.122441806</v>
      </c>
      <c r="C2523" s="292">
        <f>C2522</f>
        <v>0</v>
      </c>
      <c r="D2523" s="292">
        <f>D2522</f>
        <v>3418447.0468054255</v>
      </c>
      <c r="E2523" s="292">
        <f>E2522</f>
        <v>39847363.075636379</v>
      </c>
    </row>
    <row r="2524" spans="1:5" x14ac:dyDescent="0.3">
      <c r="A2524" s="296"/>
      <c r="B2524" s="294"/>
      <c r="C2524" s="294"/>
      <c r="D2524" s="294"/>
      <c r="E2524" s="294"/>
    </row>
    <row r="2525" spans="1:5" x14ac:dyDescent="0.3">
      <c r="A2525" s="297" t="s">
        <v>57</v>
      </c>
      <c r="B2525" s="66">
        <f>B2598+B2659</f>
        <v>18261303</v>
      </c>
      <c r="C2525" s="66">
        <f>C2598+C2659</f>
        <v>33803395.600000001</v>
      </c>
      <c r="D2525" s="66">
        <f>D2598+D2659</f>
        <v>5670000</v>
      </c>
      <c r="E2525" s="66">
        <f>E2598+E2659</f>
        <v>46394698.600000001</v>
      </c>
    </row>
    <row r="2526" spans="1:5" x14ac:dyDescent="0.3">
      <c r="A2526" s="298" t="s">
        <v>58</v>
      </c>
      <c r="B2526" s="294"/>
      <c r="C2526" s="294"/>
      <c r="D2526" s="294"/>
      <c r="E2526" s="294">
        <f t="shared" ref="E2526:E2583" si="75">B2526+C2526-D2526</f>
        <v>0</v>
      </c>
    </row>
    <row r="2527" spans="1:5" x14ac:dyDescent="0.3">
      <c r="A2527" s="299" t="s">
        <v>60</v>
      </c>
      <c r="B2527" s="145">
        <v>200000</v>
      </c>
      <c r="C2527" s="294"/>
      <c r="D2527" s="294"/>
      <c r="E2527" s="145">
        <f t="shared" si="75"/>
        <v>200000</v>
      </c>
    </row>
    <row r="2528" spans="1:5" x14ac:dyDescent="0.3">
      <c r="A2528" s="299" t="s">
        <v>818</v>
      </c>
      <c r="B2528" s="294">
        <v>0</v>
      </c>
      <c r="C2528" s="294"/>
      <c r="D2528" s="294"/>
      <c r="E2528" s="294">
        <f t="shared" si="75"/>
        <v>0</v>
      </c>
    </row>
    <row r="2529" spans="1:5" x14ac:dyDescent="0.3">
      <c r="A2529" s="297" t="s">
        <v>6</v>
      </c>
      <c r="B2529" s="66">
        <v>200000</v>
      </c>
      <c r="C2529" s="66"/>
      <c r="D2529" s="66"/>
      <c r="E2529" s="66">
        <f t="shared" si="75"/>
        <v>200000</v>
      </c>
    </row>
    <row r="2530" spans="1:5" x14ac:dyDescent="0.3">
      <c r="A2530" s="298" t="s">
        <v>62</v>
      </c>
      <c r="B2530" s="294"/>
      <c r="C2530" s="294"/>
      <c r="D2530" s="294"/>
      <c r="E2530" s="294">
        <f t="shared" si="75"/>
        <v>0</v>
      </c>
    </row>
    <row r="2531" spans="1:5" x14ac:dyDescent="0.3">
      <c r="A2531" s="299" t="s">
        <v>819</v>
      </c>
      <c r="B2531" s="145">
        <v>520000</v>
      </c>
      <c r="C2531" s="145"/>
      <c r="D2531" s="145"/>
      <c r="E2531" s="145">
        <f t="shared" si="75"/>
        <v>520000</v>
      </c>
    </row>
    <row r="2532" spans="1:5" x14ac:dyDescent="0.3">
      <c r="A2532" s="299" t="s">
        <v>729</v>
      </c>
      <c r="B2532" s="145">
        <v>40000</v>
      </c>
      <c r="C2532" s="145"/>
      <c r="D2532" s="145"/>
      <c r="E2532" s="145">
        <f t="shared" si="75"/>
        <v>40000</v>
      </c>
    </row>
    <row r="2533" spans="1:5" x14ac:dyDescent="0.3">
      <c r="A2533" s="299" t="s">
        <v>64</v>
      </c>
      <c r="B2533" s="145"/>
      <c r="C2533" s="145"/>
      <c r="D2533" s="145"/>
      <c r="E2533" s="145">
        <f t="shared" si="75"/>
        <v>0</v>
      </c>
    </row>
    <row r="2534" spans="1:5" x14ac:dyDescent="0.3">
      <c r="A2534" s="299" t="s">
        <v>820</v>
      </c>
      <c r="B2534" s="145">
        <v>142000</v>
      </c>
      <c r="C2534" s="145">
        <v>500000</v>
      </c>
      <c r="D2534" s="145"/>
      <c r="E2534" s="145">
        <f t="shared" si="75"/>
        <v>642000</v>
      </c>
    </row>
    <row r="2535" spans="1:5" x14ac:dyDescent="0.3">
      <c r="A2535" s="297" t="s">
        <v>6</v>
      </c>
      <c r="B2535" s="66">
        <f>SUM(B2531:B2534)</f>
        <v>702000</v>
      </c>
      <c r="C2535" s="66">
        <f t="shared" ref="C2535:E2535" si="76">SUM(C2531:C2534)</f>
        <v>500000</v>
      </c>
      <c r="D2535" s="66">
        <f t="shared" si="76"/>
        <v>0</v>
      </c>
      <c r="E2535" s="66">
        <f t="shared" si="76"/>
        <v>1202000</v>
      </c>
    </row>
    <row r="2536" spans="1:5" x14ac:dyDescent="0.3">
      <c r="A2536" s="293" t="s">
        <v>65</v>
      </c>
      <c r="B2536" s="294"/>
      <c r="C2536" s="294"/>
      <c r="D2536" s="294"/>
      <c r="E2536" s="294">
        <f t="shared" si="75"/>
        <v>0</v>
      </c>
    </row>
    <row r="2537" spans="1:5" x14ac:dyDescent="0.3">
      <c r="A2537" s="300" t="s">
        <v>66</v>
      </c>
      <c r="B2537" s="145">
        <v>220000</v>
      </c>
      <c r="C2537" s="145"/>
      <c r="D2537" s="145"/>
      <c r="E2537" s="145">
        <f t="shared" si="75"/>
        <v>220000</v>
      </c>
    </row>
    <row r="2538" spans="1:5" x14ac:dyDescent="0.3">
      <c r="A2538" s="300" t="s">
        <v>67</v>
      </c>
      <c r="B2538" s="145">
        <v>200000</v>
      </c>
      <c r="C2538" s="145"/>
      <c r="D2538" s="145"/>
      <c r="E2538" s="145">
        <f t="shared" si="75"/>
        <v>200000</v>
      </c>
    </row>
    <row r="2539" spans="1:5" x14ac:dyDescent="0.3">
      <c r="A2539" s="300" t="s">
        <v>68</v>
      </c>
      <c r="B2539" s="145">
        <v>300000</v>
      </c>
      <c r="C2539" s="145">
        <f>3170000+10000000</f>
        <v>13170000</v>
      </c>
      <c r="D2539" s="145"/>
      <c r="E2539" s="145">
        <f t="shared" si="75"/>
        <v>13470000</v>
      </c>
    </row>
    <row r="2540" spans="1:5" x14ac:dyDescent="0.3">
      <c r="A2540" s="300" t="s">
        <v>345</v>
      </c>
      <c r="B2540" s="145">
        <v>400000</v>
      </c>
      <c r="C2540" s="145"/>
      <c r="D2540" s="145"/>
      <c r="E2540" s="145">
        <f t="shared" si="75"/>
        <v>400000</v>
      </c>
    </row>
    <row r="2541" spans="1:5" x14ac:dyDescent="0.3">
      <c r="A2541" s="300" t="s">
        <v>821</v>
      </c>
      <c r="B2541" s="145">
        <v>350000</v>
      </c>
      <c r="C2541" s="145"/>
      <c r="D2541" s="145"/>
      <c r="E2541" s="145">
        <f t="shared" si="75"/>
        <v>350000</v>
      </c>
    </row>
    <row r="2542" spans="1:5" x14ac:dyDescent="0.3">
      <c r="A2542" s="300" t="s">
        <v>730</v>
      </c>
      <c r="B2542" s="145">
        <v>200000</v>
      </c>
      <c r="C2542" s="145"/>
      <c r="D2542" s="145"/>
      <c r="E2542" s="145">
        <f t="shared" si="75"/>
        <v>200000</v>
      </c>
    </row>
    <row r="2543" spans="1:5" x14ac:dyDescent="0.3">
      <c r="A2543" s="297" t="s">
        <v>6</v>
      </c>
      <c r="B2543" s="66">
        <f>SUM(B2537:B2542)</f>
        <v>1670000</v>
      </c>
      <c r="C2543" s="66">
        <f>SUM(C2537:C2542)</f>
        <v>13170000</v>
      </c>
      <c r="D2543" s="66">
        <f>SUM(D2537:D2542)</f>
        <v>0</v>
      </c>
      <c r="E2543" s="66">
        <f>SUM(E2537:E2542)</f>
        <v>14840000</v>
      </c>
    </row>
    <row r="2544" spans="1:5" x14ac:dyDescent="0.3">
      <c r="A2544" s="298" t="s">
        <v>69</v>
      </c>
      <c r="B2544" s="294"/>
      <c r="C2544" s="294"/>
      <c r="D2544" s="294"/>
      <c r="E2544" s="294">
        <f t="shared" si="75"/>
        <v>0</v>
      </c>
    </row>
    <row r="2545" spans="1:5" x14ac:dyDescent="0.3">
      <c r="A2545" s="299" t="s">
        <v>70</v>
      </c>
      <c r="B2545" s="145">
        <v>350000</v>
      </c>
      <c r="C2545" s="145"/>
      <c r="D2545" s="145"/>
      <c r="E2545" s="145">
        <f t="shared" si="75"/>
        <v>350000</v>
      </c>
    </row>
    <row r="2546" spans="1:5" x14ac:dyDescent="0.3">
      <c r="A2546" s="299" t="s">
        <v>71</v>
      </c>
      <c r="B2546" s="145">
        <v>750000</v>
      </c>
      <c r="C2546" s="145"/>
      <c r="D2546" s="145"/>
      <c r="E2546" s="145">
        <f t="shared" si="75"/>
        <v>750000</v>
      </c>
    </row>
    <row r="2547" spans="1:5" x14ac:dyDescent="0.3">
      <c r="A2547" s="297" t="s">
        <v>6</v>
      </c>
      <c r="B2547" s="66">
        <v>1100000</v>
      </c>
      <c r="C2547" s="66"/>
      <c r="D2547" s="66"/>
      <c r="E2547" s="66">
        <f t="shared" si="75"/>
        <v>1100000</v>
      </c>
    </row>
    <row r="2548" spans="1:5" x14ac:dyDescent="0.3">
      <c r="A2548" s="298" t="s">
        <v>72</v>
      </c>
      <c r="B2548" s="294"/>
      <c r="C2548" s="294"/>
      <c r="D2548" s="294"/>
      <c r="E2548" s="294">
        <f t="shared" si="75"/>
        <v>0</v>
      </c>
    </row>
    <row r="2549" spans="1:5" x14ac:dyDescent="0.3">
      <c r="A2549" s="299" t="s">
        <v>73</v>
      </c>
      <c r="B2549" s="294"/>
      <c r="C2549" s="294"/>
      <c r="D2549" s="294"/>
      <c r="E2549" s="294">
        <f t="shared" si="75"/>
        <v>0</v>
      </c>
    </row>
    <row r="2550" spans="1:5" x14ac:dyDescent="0.3">
      <c r="A2550" s="299" t="s">
        <v>74</v>
      </c>
      <c r="B2550" s="145"/>
      <c r="C2550" s="145"/>
      <c r="D2550" s="145"/>
      <c r="E2550" s="145">
        <f t="shared" si="75"/>
        <v>0</v>
      </c>
    </row>
    <row r="2551" spans="1:5" x14ac:dyDescent="0.3">
      <c r="A2551" s="299" t="s">
        <v>146</v>
      </c>
      <c r="B2551" s="145">
        <v>250000</v>
      </c>
      <c r="C2551" s="145"/>
      <c r="D2551" s="145"/>
      <c r="E2551" s="145">
        <f t="shared" si="75"/>
        <v>250000</v>
      </c>
    </row>
    <row r="2552" spans="1:5" x14ac:dyDescent="0.3">
      <c r="A2552" s="300" t="s">
        <v>822</v>
      </c>
      <c r="B2552" s="294">
        <v>0</v>
      </c>
      <c r="C2552" s="294"/>
      <c r="D2552" s="294"/>
      <c r="E2552" s="294">
        <f t="shared" si="75"/>
        <v>0</v>
      </c>
    </row>
    <row r="2553" spans="1:5" x14ac:dyDescent="0.3">
      <c r="A2553" s="297" t="s">
        <v>6</v>
      </c>
      <c r="B2553" s="66">
        <v>250000</v>
      </c>
      <c r="C2553" s="66"/>
      <c r="D2553" s="66"/>
      <c r="E2553" s="66">
        <f t="shared" si="75"/>
        <v>250000</v>
      </c>
    </row>
    <row r="2554" spans="1:5" x14ac:dyDescent="0.3">
      <c r="A2554" s="298" t="s">
        <v>76</v>
      </c>
      <c r="B2554" s="145"/>
      <c r="C2554" s="145"/>
      <c r="D2554" s="145"/>
      <c r="E2554" s="145">
        <f t="shared" si="75"/>
        <v>0</v>
      </c>
    </row>
    <row r="2555" spans="1:5" x14ac:dyDescent="0.3">
      <c r="A2555" s="299" t="s">
        <v>152</v>
      </c>
      <c r="B2555" s="145">
        <v>200000</v>
      </c>
      <c r="C2555" s="145">
        <v>500000</v>
      </c>
      <c r="D2555" s="145"/>
      <c r="E2555" s="145">
        <f t="shared" si="75"/>
        <v>700000</v>
      </c>
    </row>
    <row r="2556" spans="1:5" x14ac:dyDescent="0.3">
      <c r="A2556" s="299" t="s">
        <v>823</v>
      </c>
      <c r="B2556" s="145"/>
      <c r="C2556" s="145">
        <v>3000000</v>
      </c>
      <c r="D2556" s="145"/>
      <c r="E2556" s="145">
        <f t="shared" si="75"/>
        <v>3000000</v>
      </c>
    </row>
    <row r="2557" spans="1:5" x14ac:dyDescent="0.3">
      <c r="A2557" s="297" t="s">
        <v>6</v>
      </c>
      <c r="B2557" s="66">
        <f>B2555+B2556</f>
        <v>200000</v>
      </c>
      <c r="C2557" s="66">
        <f t="shared" ref="C2557:E2557" si="77">C2555+C2556</f>
        <v>3500000</v>
      </c>
      <c r="D2557" s="66">
        <f t="shared" si="77"/>
        <v>0</v>
      </c>
      <c r="E2557" s="66">
        <f t="shared" si="77"/>
        <v>3700000</v>
      </c>
    </row>
    <row r="2558" spans="1:5" x14ac:dyDescent="0.3">
      <c r="A2558" s="298" t="s">
        <v>78</v>
      </c>
      <c r="B2558" s="294"/>
      <c r="C2558" s="294"/>
      <c r="D2558" s="294"/>
      <c r="E2558" s="294">
        <f t="shared" si="75"/>
        <v>0</v>
      </c>
    </row>
    <row r="2559" spans="1:5" x14ac:dyDescent="0.3">
      <c r="A2559" s="299" t="s">
        <v>824</v>
      </c>
      <c r="B2559" s="160">
        <v>370000</v>
      </c>
      <c r="C2559" s="160"/>
      <c r="D2559" s="160">
        <v>370000</v>
      </c>
      <c r="E2559" s="301">
        <f t="shared" si="75"/>
        <v>0</v>
      </c>
    </row>
    <row r="2560" spans="1:5" x14ac:dyDescent="0.3">
      <c r="A2560" s="299" t="s">
        <v>825</v>
      </c>
      <c r="B2560" s="160">
        <v>300000</v>
      </c>
      <c r="C2560" s="160"/>
      <c r="D2560" s="160">
        <v>300000</v>
      </c>
      <c r="E2560" s="301">
        <f t="shared" si="75"/>
        <v>0</v>
      </c>
    </row>
    <row r="2561" spans="1:5" x14ac:dyDescent="0.3">
      <c r="A2561" s="297" t="s">
        <v>6</v>
      </c>
      <c r="B2561" s="302">
        <v>670000</v>
      </c>
      <c r="C2561" s="302"/>
      <c r="D2561" s="302">
        <v>670000</v>
      </c>
      <c r="E2561" s="303"/>
    </row>
    <row r="2562" spans="1:5" x14ac:dyDescent="0.3">
      <c r="A2562" s="298" t="s">
        <v>80</v>
      </c>
      <c r="B2562" s="294"/>
      <c r="C2562" s="294"/>
      <c r="D2562" s="294"/>
      <c r="E2562" s="294">
        <f t="shared" si="75"/>
        <v>0</v>
      </c>
    </row>
    <row r="2563" spans="1:5" x14ac:dyDescent="0.3">
      <c r="A2563" s="299" t="s">
        <v>81</v>
      </c>
      <c r="B2563" s="145">
        <v>300000</v>
      </c>
      <c r="C2563" s="145">
        <v>2000000</v>
      </c>
      <c r="D2563" s="145"/>
      <c r="E2563" s="145">
        <f t="shared" si="75"/>
        <v>2300000</v>
      </c>
    </row>
    <row r="2564" spans="1:5" x14ac:dyDescent="0.3">
      <c r="A2564" s="299" t="s">
        <v>184</v>
      </c>
      <c r="B2564" s="145">
        <v>500000</v>
      </c>
      <c r="C2564" s="145"/>
      <c r="D2564" s="145"/>
      <c r="E2564" s="145">
        <f t="shared" si="75"/>
        <v>500000</v>
      </c>
    </row>
    <row r="2565" spans="1:5" x14ac:dyDescent="0.3">
      <c r="A2565" s="297" t="s">
        <v>138</v>
      </c>
      <c r="B2565" s="66">
        <f>B2563+B2564</f>
        <v>800000</v>
      </c>
      <c r="C2565" s="66">
        <f t="shared" ref="C2565:E2565" si="78">C2563+C2564</f>
        <v>2000000</v>
      </c>
      <c r="D2565" s="66">
        <f t="shared" si="78"/>
        <v>0</v>
      </c>
      <c r="E2565" s="66">
        <f t="shared" si="78"/>
        <v>2800000</v>
      </c>
    </row>
    <row r="2566" spans="1:5" x14ac:dyDescent="0.3">
      <c r="A2566" s="298" t="s">
        <v>82</v>
      </c>
      <c r="B2566" s="145"/>
      <c r="C2566" s="145"/>
      <c r="D2566" s="145"/>
      <c r="E2566" s="145">
        <f t="shared" si="75"/>
        <v>0</v>
      </c>
    </row>
    <row r="2567" spans="1:5" x14ac:dyDescent="0.3">
      <c r="A2567" s="299" t="s">
        <v>826</v>
      </c>
      <c r="B2567" s="145">
        <v>840000</v>
      </c>
      <c r="C2567" s="145"/>
      <c r="D2567" s="145"/>
      <c r="E2567" s="145">
        <f t="shared" si="75"/>
        <v>840000</v>
      </c>
    </row>
    <row r="2568" spans="1:5" x14ac:dyDescent="0.3">
      <c r="A2568" s="297" t="s">
        <v>6</v>
      </c>
      <c r="B2568" s="66">
        <v>840000</v>
      </c>
      <c r="C2568" s="66"/>
      <c r="D2568" s="66"/>
      <c r="E2568" s="66">
        <f t="shared" si="75"/>
        <v>840000</v>
      </c>
    </row>
    <row r="2569" spans="1:5" x14ac:dyDescent="0.3">
      <c r="A2569" s="298" t="s">
        <v>85</v>
      </c>
      <c r="B2569" s="294"/>
      <c r="C2569" s="294"/>
      <c r="D2569" s="294"/>
      <c r="E2569" s="294">
        <f t="shared" si="75"/>
        <v>0</v>
      </c>
    </row>
    <row r="2570" spans="1:5" x14ac:dyDescent="0.3">
      <c r="A2570" s="299" t="s">
        <v>86</v>
      </c>
      <c r="B2570" s="145">
        <v>250000</v>
      </c>
      <c r="C2570" s="145"/>
      <c r="D2570" s="145"/>
      <c r="E2570" s="145">
        <f t="shared" si="75"/>
        <v>250000</v>
      </c>
    </row>
    <row r="2571" spans="1:5" x14ac:dyDescent="0.3">
      <c r="A2571" s="299" t="s">
        <v>87</v>
      </c>
      <c r="B2571" s="145">
        <v>90000</v>
      </c>
      <c r="C2571" s="145"/>
      <c r="D2571" s="145"/>
      <c r="E2571" s="145">
        <f t="shared" si="75"/>
        <v>90000</v>
      </c>
    </row>
    <row r="2572" spans="1:5" x14ac:dyDescent="0.3">
      <c r="A2572" s="299" t="s">
        <v>88</v>
      </c>
      <c r="B2572" s="145"/>
      <c r="C2572" s="145"/>
      <c r="D2572" s="145"/>
      <c r="E2572" s="145">
        <f t="shared" si="75"/>
        <v>0</v>
      </c>
    </row>
    <row r="2573" spans="1:5" x14ac:dyDescent="0.3">
      <c r="A2573" s="297" t="s">
        <v>6</v>
      </c>
      <c r="B2573" s="66">
        <v>340000</v>
      </c>
      <c r="C2573" s="66"/>
      <c r="D2573" s="66"/>
      <c r="E2573" s="66">
        <f t="shared" si="75"/>
        <v>340000</v>
      </c>
    </row>
    <row r="2574" spans="1:5" x14ac:dyDescent="0.3">
      <c r="A2574" s="298" t="s">
        <v>89</v>
      </c>
      <c r="B2574" s="294"/>
      <c r="C2574" s="294"/>
      <c r="D2574" s="294"/>
      <c r="E2574" s="294">
        <f t="shared" si="75"/>
        <v>0</v>
      </c>
    </row>
    <row r="2575" spans="1:5" x14ac:dyDescent="0.3">
      <c r="A2575" s="299" t="s">
        <v>185</v>
      </c>
      <c r="B2575" s="145">
        <v>1000000</v>
      </c>
      <c r="C2575" s="145"/>
      <c r="D2575" s="145"/>
      <c r="E2575" s="145">
        <f t="shared" si="75"/>
        <v>1000000</v>
      </c>
    </row>
    <row r="2576" spans="1:5" x14ac:dyDescent="0.3">
      <c r="A2576" s="297" t="s">
        <v>6</v>
      </c>
      <c r="B2576" s="66">
        <v>1000000</v>
      </c>
      <c r="C2576" s="66"/>
      <c r="D2576" s="66"/>
      <c r="E2576" s="66">
        <f t="shared" si="75"/>
        <v>1000000</v>
      </c>
    </row>
    <row r="2577" spans="1:5" x14ac:dyDescent="0.3">
      <c r="A2577" s="298" t="s">
        <v>91</v>
      </c>
      <c r="B2577" s="294"/>
      <c r="C2577" s="294"/>
      <c r="D2577" s="294"/>
      <c r="E2577" s="294">
        <f t="shared" si="75"/>
        <v>0</v>
      </c>
    </row>
    <row r="2578" spans="1:5" x14ac:dyDescent="0.3">
      <c r="A2578" s="299" t="s">
        <v>92</v>
      </c>
      <c r="B2578" s="145">
        <v>10000</v>
      </c>
      <c r="C2578" s="145"/>
      <c r="D2578" s="145"/>
      <c r="E2578" s="145">
        <f t="shared" si="75"/>
        <v>10000</v>
      </c>
    </row>
    <row r="2579" spans="1:5" x14ac:dyDescent="0.3">
      <c r="A2579" s="297" t="s">
        <v>6</v>
      </c>
      <c r="B2579" s="66">
        <v>10000</v>
      </c>
      <c r="C2579" s="66"/>
      <c r="D2579" s="66"/>
      <c r="E2579" s="66">
        <f t="shared" si="75"/>
        <v>10000</v>
      </c>
    </row>
    <row r="2580" spans="1:5" x14ac:dyDescent="0.3">
      <c r="A2580" s="298" t="s">
        <v>827</v>
      </c>
      <c r="B2580" s="294"/>
      <c r="C2580" s="294"/>
      <c r="D2580" s="294"/>
      <c r="E2580" s="294">
        <f t="shared" si="75"/>
        <v>0</v>
      </c>
    </row>
    <row r="2581" spans="1:5" x14ac:dyDescent="0.3">
      <c r="A2581" s="304" t="s">
        <v>828</v>
      </c>
      <c r="B2581" s="145">
        <v>5000000</v>
      </c>
      <c r="C2581" s="145"/>
      <c r="D2581" s="145">
        <v>5000000</v>
      </c>
      <c r="E2581" s="145">
        <f t="shared" si="75"/>
        <v>0</v>
      </c>
    </row>
    <row r="2582" spans="1:5" x14ac:dyDescent="0.3">
      <c r="A2582" s="304" t="s">
        <v>829</v>
      </c>
      <c r="B2582" s="145">
        <v>3344303</v>
      </c>
      <c r="C2582" s="145"/>
      <c r="D2582" s="145"/>
      <c r="E2582" s="145">
        <f t="shared" si="75"/>
        <v>3344303</v>
      </c>
    </row>
    <row r="2583" spans="1:5" x14ac:dyDescent="0.3">
      <c r="A2583" s="305" t="s">
        <v>830</v>
      </c>
      <c r="B2583" s="294"/>
      <c r="C2583" s="294"/>
      <c r="D2583" s="294"/>
      <c r="E2583" s="294">
        <f t="shared" si="75"/>
        <v>0</v>
      </c>
    </row>
    <row r="2584" spans="1:5" x14ac:dyDescent="0.3">
      <c r="A2584" s="297" t="s">
        <v>6</v>
      </c>
      <c r="B2584" s="66">
        <f>B2581+B2582</f>
        <v>8344303</v>
      </c>
      <c r="C2584" s="66">
        <f>C2581+C2582</f>
        <v>0</v>
      </c>
      <c r="D2584" s="66">
        <f>D2581+D2582</f>
        <v>5000000</v>
      </c>
      <c r="E2584" s="66">
        <f>E2581+E2582</f>
        <v>3344303</v>
      </c>
    </row>
    <row r="2585" spans="1:5" x14ac:dyDescent="0.3">
      <c r="A2585" s="298" t="s">
        <v>186</v>
      </c>
      <c r="B2585" s="294"/>
      <c r="C2585" s="294"/>
      <c r="D2585" s="294"/>
      <c r="E2585" s="294">
        <f t="shared" ref="E2585:E2599" si="79">B2585+C2585-D2585</f>
        <v>0</v>
      </c>
    </row>
    <row r="2586" spans="1:5" x14ac:dyDescent="0.3">
      <c r="A2586" s="298" t="s">
        <v>96</v>
      </c>
      <c r="B2586" s="294"/>
      <c r="C2586" s="294"/>
      <c r="D2586" s="294"/>
      <c r="E2586" s="294">
        <f t="shared" si="79"/>
        <v>0</v>
      </c>
    </row>
    <row r="2587" spans="1:5" x14ac:dyDescent="0.3">
      <c r="A2587" s="299" t="s">
        <v>831</v>
      </c>
      <c r="B2587" s="145">
        <v>750000</v>
      </c>
      <c r="C2587" s="145"/>
      <c r="D2587" s="145"/>
      <c r="E2587" s="145">
        <f t="shared" si="79"/>
        <v>750000</v>
      </c>
    </row>
    <row r="2588" spans="1:5" x14ac:dyDescent="0.3">
      <c r="A2588" s="306" t="s">
        <v>404</v>
      </c>
      <c r="B2588" s="145">
        <v>600000</v>
      </c>
      <c r="C2588" s="145"/>
      <c r="D2588" s="145"/>
      <c r="E2588" s="145">
        <f t="shared" si="79"/>
        <v>600000</v>
      </c>
    </row>
    <row r="2589" spans="1:5" x14ac:dyDescent="0.3">
      <c r="A2589" s="307" t="s">
        <v>6</v>
      </c>
      <c r="B2589" s="66">
        <v>1350000</v>
      </c>
      <c r="C2589" s="66"/>
      <c r="D2589" s="66"/>
      <c r="E2589" s="66">
        <f t="shared" si="79"/>
        <v>1350000</v>
      </c>
    </row>
    <row r="2590" spans="1:5" x14ac:dyDescent="0.3">
      <c r="A2590" s="298" t="s">
        <v>98</v>
      </c>
      <c r="B2590" s="294"/>
      <c r="C2590" s="294"/>
      <c r="D2590" s="294"/>
      <c r="E2590" s="294">
        <f t="shared" si="79"/>
        <v>0</v>
      </c>
    </row>
    <row r="2591" spans="1:5" x14ac:dyDescent="0.3">
      <c r="A2591" s="299" t="s">
        <v>99</v>
      </c>
      <c r="B2591" s="145">
        <v>20000</v>
      </c>
      <c r="C2591" s="145"/>
      <c r="D2591" s="145"/>
      <c r="E2591" s="145">
        <f t="shared" si="79"/>
        <v>20000</v>
      </c>
    </row>
    <row r="2592" spans="1:5" x14ac:dyDescent="0.3">
      <c r="A2592" s="299" t="s">
        <v>406</v>
      </c>
      <c r="B2592" s="145">
        <v>165000</v>
      </c>
      <c r="C2592" s="145"/>
      <c r="D2592" s="145"/>
      <c r="E2592" s="145">
        <f t="shared" si="79"/>
        <v>165000</v>
      </c>
    </row>
    <row r="2593" spans="1:5" x14ac:dyDescent="0.3">
      <c r="A2593" s="297" t="s">
        <v>6</v>
      </c>
      <c r="B2593" s="66">
        <v>185000</v>
      </c>
      <c r="C2593" s="66"/>
      <c r="D2593" s="66"/>
      <c r="E2593" s="66">
        <f t="shared" si="79"/>
        <v>185000</v>
      </c>
    </row>
    <row r="2594" spans="1:5" x14ac:dyDescent="0.3">
      <c r="A2594" s="305" t="s">
        <v>102</v>
      </c>
      <c r="B2594" s="294"/>
      <c r="C2594" s="294"/>
      <c r="D2594" s="294"/>
      <c r="E2594" s="294">
        <f t="shared" si="79"/>
        <v>0</v>
      </c>
    </row>
    <row r="2595" spans="1:5" x14ac:dyDescent="0.3">
      <c r="A2595" s="305" t="s">
        <v>832</v>
      </c>
      <c r="B2595" s="145">
        <v>600000</v>
      </c>
      <c r="C2595" s="145"/>
      <c r="D2595" s="145"/>
      <c r="E2595" s="145">
        <f t="shared" si="79"/>
        <v>600000</v>
      </c>
    </row>
    <row r="2596" spans="1:5" x14ac:dyDescent="0.3">
      <c r="A2596" s="297" t="s">
        <v>6</v>
      </c>
      <c r="B2596" s="66">
        <v>600000</v>
      </c>
      <c r="C2596" s="66"/>
      <c r="D2596" s="66"/>
      <c r="E2596" s="66">
        <f t="shared" si="79"/>
        <v>600000</v>
      </c>
    </row>
    <row r="2597" spans="1:5" x14ac:dyDescent="0.3">
      <c r="A2597" s="308"/>
      <c r="B2597" s="294"/>
      <c r="C2597" s="294"/>
      <c r="D2597" s="294"/>
      <c r="E2597" s="294">
        <f t="shared" si="79"/>
        <v>0</v>
      </c>
    </row>
    <row r="2598" spans="1:5" x14ac:dyDescent="0.3">
      <c r="A2598" s="297" t="s">
        <v>833</v>
      </c>
      <c r="B2598" s="66">
        <f>B2596+B2593+B2589+B2584+B2579+B2576+B2573+B2568+B2565+B2561+B2557+B2553+B2543+B2535+B2547+B2529</f>
        <v>18261303</v>
      </c>
      <c r="C2598" s="66">
        <f>C2596+C2593+C2589+C2584+C2579+C2576+C2573+C2568+C2565+C2561+C2557+C2553+C2543+C2535+C2547+C2529</f>
        <v>19170000</v>
      </c>
      <c r="D2598" s="66">
        <f>D2596+D2593+D2589+D2584+D2579+D2576+D2573+D2568+D2565+D2561+D2557+D2553+D2543+D2535+D2547+D2529</f>
        <v>5670000</v>
      </c>
      <c r="E2598" s="66">
        <f>E2596+E2593+E2589+E2584+E2579+E2576+E2573+E2568+E2565+E2561+E2557+E2553+E2543+E2535+E2547+E2529</f>
        <v>31761303</v>
      </c>
    </row>
    <row r="2599" spans="1:5" x14ac:dyDescent="0.3">
      <c r="A2599" s="309"/>
      <c r="B2599" s="294"/>
      <c r="C2599" s="294"/>
      <c r="D2599" s="294"/>
      <c r="E2599" s="294">
        <f t="shared" si="79"/>
        <v>0</v>
      </c>
    </row>
    <row r="2600" spans="1:5" x14ac:dyDescent="0.3">
      <c r="A2600" s="310" t="s">
        <v>105</v>
      </c>
      <c r="B2600" s="294"/>
      <c r="C2600" s="294"/>
      <c r="D2600" s="294"/>
      <c r="E2600" s="294"/>
    </row>
    <row r="2601" spans="1:5" x14ac:dyDescent="0.3">
      <c r="A2601" s="87" t="s">
        <v>834</v>
      </c>
      <c r="B2601" s="145"/>
      <c r="C2601" s="145">
        <v>798900</v>
      </c>
      <c r="D2601" s="145"/>
      <c r="E2601" s="145">
        <f>B2601+C2601-D2601</f>
        <v>798900</v>
      </c>
    </row>
    <row r="2602" spans="1:5" x14ac:dyDescent="0.3">
      <c r="A2602" s="87" t="s">
        <v>418</v>
      </c>
      <c r="B2602" s="145"/>
      <c r="C2602" s="145">
        <v>1000000</v>
      </c>
      <c r="D2602" s="145"/>
      <c r="E2602" s="145">
        <f t="shared" ref="E2602:E2658" si="80">B2602+C2602-D2602</f>
        <v>1000000</v>
      </c>
    </row>
    <row r="2603" spans="1:5" x14ac:dyDescent="0.3">
      <c r="A2603" s="87" t="s">
        <v>835</v>
      </c>
      <c r="B2603" s="145"/>
      <c r="C2603" s="145">
        <v>340900</v>
      </c>
      <c r="D2603" s="145"/>
      <c r="E2603" s="145">
        <f t="shared" si="80"/>
        <v>340900</v>
      </c>
    </row>
    <row r="2604" spans="1:5" x14ac:dyDescent="0.3">
      <c r="A2604" s="87" t="s">
        <v>836</v>
      </c>
      <c r="B2604" s="145"/>
      <c r="C2604" s="145">
        <v>940528</v>
      </c>
      <c r="D2604" s="145"/>
      <c r="E2604" s="145">
        <f t="shared" si="80"/>
        <v>940528</v>
      </c>
    </row>
    <row r="2605" spans="1:5" x14ac:dyDescent="0.3">
      <c r="A2605" s="87" t="s">
        <v>837</v>
      </c>
      <c r="B2605" s="145"/>
      <c r="C2605" s="145">
        <v>22640</v>
      </c>
      <c r="D2605" s="145"/>
      <c r="E2605" s="145">
        <f t="shared" si="80"/>
        <v>22640</v>
      </c>
    </row>
    <row r="2606" spans="1:5" x14ac:dyDescent="0.3">
      <c r="A2606" s="87" t="s">
        <v>838</v>
      </c>
      <c r="B2606" s="145"/>
      <c r="C2606" s="145">
        <v>56086</v>
      </c>
      <c r="D2606" s="145"/>
      <c r="E2606" s="145">
        <f t="shared" si="80"/>
        <v>56086</v>
      </c>
    </row>
    <row r="2607" spans="1:5" x14ac:dyDescent="0.3">
      <c r="A2607" s="87" t="s">
        <v>838</v>
      </c>
      <c r="B2607" s="145"/>
      <c r="C2607" s="145">
        <v>161889.60000000001</v>
      </c>
      <c r="D2607" s="145"/>
      <c r="E2607" s="145">
        <f t="shared" si="80"/>
        <v>161889.60000000001</v>
      </c>
    </row>
    <row r="2608" spans="1:5" x14ac:dyDescent="0.3">
      <c r="A2608" s="87" t="s">
        <v>424</v>
      </c>
      <c r="B2608" s="145"/>
      <c r="C2608" s="145">
        <v>106200</v>
      </c>
      <c r="D2608" s="145"/>
      <c r="E2608" s="145">
        <f t="shared" si="80"/>
        <v>106200</v>
      </c>
    </row>
    <row r="2609" spans="1:5" x14ac:dyDescent="0.3">
      <c r="A2609" s="87" t="s">
        <v>424</v>
      </c>
      <c r="B2609" s="145"/>
      <c r="C2609" s="145">
        <v>18300</v>
      </c>
      <c r="D2609" s="145"/>
      <c r="E2609" s="145">
        <f t="shared" si="80"/>
        <v>18300</v>
      </c>
    </row>
    <row r="2610" spans="1:5" x14ac:dyDescent="0.3">
      <c r="A2610" s="87" t="s">
        <v>424</v>
      </c>
      <c r="B2610" s="145"/>
      <c r="C2610" s="145">
        <v>60000</v>
      </c>
      <c r="D2610" s="145"/>
      <c r="E2610" s="145">
        <f t="shared" si="80"/>
        <v>60000</v>
      </c>
    </row>
    <row r="2611" spans="1:5" x14ac:dyDescent="0.3">
      <c r="A2611" s="87" t="s">
        <v>424</v>
      </c>
      <c r="B2611" s="145"/>
      <c r="C2611" s="145">
        <v>70000</v>
      </c>
      <c r="D2611" s="145"/>
      <c r="E2611" s="145">
        <f t="shared" si="80"/>
        <v>70000</v>
      </c>
    </row>
    <row r="2612" spans="1:5" x14ac:dyDescent="0.3">
      <c r="A2612" s="87" t="s">
        <v>424</v>
      </c>
      <c r="B2612" s="145"/>
      <c r="C2612" s="145">
        <v>122500</v>
      </c>
      <c r="D2612" s="145"/>
      <c r="E2612" s="145">
        <f t="shared" si="80"/>
        <v>122500</v>
      </c>
    </row>
    <row r="2613" spans="1:5" x14ac:dyDescent="0.3">
      <c r="A2613" s="87" t="s">
        <v>424</v>
      </c>
      <c r="B2613" s="145"/>
      <c r="C2613" s="145">
        <v>945000</v>
      </c>
      <c r="D2613" s="145"/>
      <c r="E2613" s="145">
        <f t="shared" si="80"/>
        <v>945000</v>
      </c>
    </row>
    <row r="2614" spans="1:5" x14ac:dyDescent="0.3">
      <c r="A2614" s="87" t="s">
        <v>424</v>
      </c>
      <c r="B2614" s="145"/>
      <c r="C2614" s="145">
        <v>714000</v>
      </c>
      <c r="D2614" s="145"/>
      <c r="E2614" s="145">
        <f t="shared" si="80"/>
        <v>714000</v>
      </c>
    </row>
    <row r="2615" spans="1:5" x14ac:dyDescent="0.3">
      <c r="A2615" s="87" t="s">
        <v>839</v>
      </c>
      <c r="B2615" s="145"/>
      <c r="C2615" s="145">
        <v>10000</v>
      </c>
      <c r="D2615" s="145"/>
      <c r="E2615" s="145">
        <f t="shared" si="80"/>
        <v>10000</v>
      </c>
    </row>
    <row r="2616" spans="1:5" x14ac:dyDescent="0.3">
      <c r="A2616" s="87" t="s">
        <v>839</v>
      </c>
      <c r="B2616" s="145"/>
      <c r="C2616" s="145">
        <v>10000</v>
      </c>
      <c r="D2616" s="145"/>
      <c r="E2616" s="145">
        <f t="shared" si="80"/>
        <v>10000</v>
      </c>
    </row>
    <row r="2617" spans="1:5" x14ac:dyDescent="0.3">
      <c r="A2617" s="87" t="s">
        <v>839</v>
      </c>
      <c r="B2617" s="145"/>
      <c r="C2617" s="145">
        <v>10000</v>
      </c>
      <c r="D2617" s="145"/>
      <c r="E2617" s="145">
        <f t="shared" si="80"/>
        <v>10000</v>
      </c>
    </row>
    <row r="2618" spans="1:5" x14ac:dyDescent="0.3">
      <c r="A2618" s="87" t="s">
        <v>839</v>
      </c>
      <c r="B2618" s="145"/>
      <c r="C2618" s="145">
        <v>10000</v>
      </c>
      <c r="D2618" s="145"/>
      <c r="E2618" s="145">
        <f t="shared" si="80"/>
        <v>10000</v>
      </c>
    </row>
    <row r="2619" spans="1:5" x14ac:dyDescent="0.3">
      <c r="A2619" s="87" t="s">
        <v>839</v>
      </c>
      <c r="B2619" s="145"/>
      <c r="C2619" s="145">
        <v>10000</v>
      </c>
      <c r="D2619" s="145"/>
      <c r="E2619" s="145">
        <f t="shared" si="80"/>
        <v>10000</v>
      </c>
    </row>
    <row r="2620" spans="1:5" x14ac:dyDescent="0.3">
      <c r="A2620" s="87" t="s">
        <v>840</v>
      </c>
      <c r="B2620" s="145"/>
      <c r="C2620" s="145">
        <v>600000</v>
      </c>
      <c r="D2620" s="145"/>
      <c r="E2620" s="145">
        <f t="shared" si="80"/>
        <v>600000</v>
      </c>
    </row>
    <row r="2621" spans="1:5" x14ac:dyDescent="0.3">
      <c r="A2621" s="87" t="s">
        <v>841</v>
      </c>
      <c r="B2621" s="145"/>
      <c r="C2621" s="145">
        <v>8940</v>
      </c>
      <c r="D2621" s="145"/>
      <c r="E2621" s="145">
        <f t="shared" si="80"/>
        <v>8940</v>
      </c>
    </row>
    <row r="2622" spans="1:5" x14ac:dyDescent="0.3">
      <c r="A2622" s="87" t="s">
        <v>841</v>
      </c>
      <c r="B2622" s="145"/>
      <c r="C2622" s="145">
        <v>14000</v>
      </c>
      <c r="D2622" s="145"/>
      <c r="E2622" s="145">
        <f t="shared" si="80"/>
        <v>14000</v>
      </c>
    </row>
    <row r="2623" spans="1:5" x14ac:dyDescent="0.3">
      <c r="A2623" s="87" t="s">
        <v>839</v>
      </c>
      <c r="B2623" s="145"/>
      <c r="C2623" s="145">
        <v>72696</v>
      </c>
      <c r="D2623" s="145"/>
      <c r="E2623" s="145">
        <f t="shared" si="80"/>
        <v>72696</v>
      </c>
    </row>
    <row r="2624" spans="1:5" x14ac:dyDescent="0.3">
      <c r="A2624" s="87" t="s">
        <v>839</v>
      </c>
      <c r="B2624" s="145"/>
      <c r="C2624" s="145">
        <v>8525</v>
      </c>
      <c r="D2624" s="145"/>
      <c r="E2624" s="145">
        <f t="shared" si="80"/>
        <v>8525</v>
      </c>
    </row>
    <row r="2625" spans="1:5" x14ac:dyDescent="0.3">
      <c r="A2625" s="204" t="s">
        <v>842</v>
      </c>
      <c r="B2625" s="145"/>
      <c r="C2625" s="145">
        <v>644970</v>
      </c>
      <c r="D2625" s="145"/>
      <c r="E2625" s="145">
        <f t="shared" si="80"/>
        <v>644970</v>
      </c>
    </row>
    <row r="2626" spans="1:5" x14ac:dyDescent="0.3">
      <c r="A2626" s="204" t="s">
        <v>843</v>
      </c>
      <c r="B2626" s="145"/>
      <c r="C2626" s="145">
        <v>38580</v>
      </c>
      <c r="D2626" s="145"/>
      <c r="E2626" s="145">
        <f t="shared" si="80"/>
        <v>38580</v>
      </c>
    </row>
    <row r="2627" spans="1:5" x14ac:dyDescent="0.3">
      <c r="A2627" s="204" t="s">
        <v>844</v>
      </c>
      <c r="B2627" s="145"/>
      <c r="C2627" s="145">
        <v>251130</v>
      </c>
      <c r="D2627" s="145"/>
      <c r="E2627" s="145">
        <f t="shared" si="80"/>
        <v>251130</v>
      </c>
    </row>
    <row r="2628" spans="1:5" x14ac:dyDescent="0.3">
      <c r="A2628" s="204" t="s">
        <v>845</v>
      </c>
      <c r="B2628" s="145"/>
      <c r="C2628" s="145">
        <v>30000</v>
      </c>
      <c r="D2628" s="145"/>
      <c r="E2628" s="145">
        <f t="shared" si="80"/>
        <v>30000</v>
      </c>
    </row>
    <row r="2629" spans="1:5" x14ac:dyDescent="0.3">
      <c r="A2629" s="204" t="s">
        <v>846</v>
      </c>
      <c r="B2629" s="145"/>
      <c r="C2629" s="145">
        <v>31740</v>
      </c>
      <c r="D2629" s="145"/>
      <c r="E2629" s="145">
        <f t="shared" si="80"/>
        <v>31740</v>
      </c>
    </row>
    <row r="2630" spans="1:5" x14ac:dyDescent="0.3">
      <c r="A2630" s="204" t="s">
        <v>847</v>
      </c>
      <c r="B2630" s="145"/>
      <c r="C2630" s="145">
        <v>30100</v>
      </c>
      <c r="D2630" s="145"/>
      <c r="E2630" s="145">
        <f t="shared" si="80"/>
        <v>30100</v>
      </c>
    </row>
    <row r="2631" spans="1:5" x14ac:dyDescent="0.3">
      <c r="A2631" s="204" t="s">
        <v>848</v>
      </c>
      <c r="B2631" s="145"/>
      <c r="C2631" s="145">
        <v>234000</v>
      </c>
      <c r="D2631" s="145"/>
      <c r="E2631" s="145">
        <f t="shared" si="80"/>
        <v>234000</v>
      </c>
    </row>
    <row r="2632" spans="1:5" x14ac:dyDescent="0.3">
      <c r="A2632" s="204" t="s">
        <v>849</v>
      </c>
      <c r="B2632" s="145"/>
      <c r="C2632" s="145">
        <v>282020</v>
      </c>
      <c r="D2632" s="145"/>
      <c r="E2632" s="145">
        <f t="shared" si="80"/>
        <v>282020</v>
      </c>
    </row>
    <row r="2633" spans="1:5" x14ac:dyDescent="0.3">
      <c r="A2633" s="204" t="s">
        <v>846</v>
      </c>
      <c r="B2633" s="145"/>
      <c r="C2633" s="145">
        <v>89380</v>
      </c>
      <c r="D2633" s="145"/>
      <c r="E2633" s="145">
        <f t="shared" si="80"/>
        <v>89380</v>
      </c>
    </row>
    <row r="2634" spans="1:5" x14ac:dyDescent="0.3">
      <c r="A2634" s="204" t="s">
        <v>849</v>
      </c>
      <c r="B2634" s="145"/>
      <c r="C2634" s="145">
        <v>237500</v>
      </c>
      <c r="D2634" s="145"/>
      <c r="E2634" s="145">
        <f t="shared" si="80"/>
        <v>237500</v>
      </c>
    </row>
    <row r="2635" spans="1:5" x14ac:dyDescent="0.3">
      <c r="A2635" s="204" t="s">
        <v>850</v>
      </c>
      <c r="B2635" s="145"/>
      <c r="C2635" s="145">
        <v>439087</v>
      </c>
      <c r="D2635" s="145"/>
      <c r="E2635" s="145">
        <f t="shared" si="80"/>
        <v>439087</v>
      </c>
    </row>
    <row r="2636" spans="1:5" x14ac:dyDescent="0.3">
      <c r="A2636" s="204" t="s">
        <v>851</v>
      </c>
      <c r="B2636" s="145"/>
      <c r="C2636" s="145">
        <v>37145</v>
      </c>
      <c r="D2636" s="145"/>
      <c r="E2636" s="145">
        <f t="shared" si="80"/>
        <v>37145</v>
      </c>
    </row>
    <row r="2637" spans="1:5" x14ac:dyDescent="0.3">
      <c r="A2637" s="204" t="s">
        <v>851</v>
      </c>
      <c r="B2637" s="145"/>
      <c r="C2637" s="145">
        <v>106225</v>
      </c>
      <c r="D2637" s="145"/>
      <c r="E2637" s="145">
        <f t="shared" si="80"/>
        <v>106225</v>
      </c>
    </row>
    <row r="2638" spans="1:5" x14ac:dyDescent="0.3">
      <c r="A2638" s="204" t="s">
        <v>851</v>
      </c>
      <c r="B2638" s="145"/>
      <c r="C2638" s="145">
        <v>118150</v>
      </c>
      <c r="D2638" s="145"/>
      <c r="E2638" s="145">
        <f t="shared" si="80"/>
        <v>118150</v>
      </c>
    </row>
    <row r="2639" spans="1:5" x14ac:dyDescent="0.3">
      <c r="A2639" s="204" t="s">
        <v>849</v>
      </c>
      <c r="B2639" s="145"/>
      <c r="C2639" s="145">
        <v>116000</v>
      </c>
      <c r="D2639" s="145"/>
      <c r="E2639" s="145">
        <f t="shared" si="80"/>
        <v>116000</v>
      </c>
    </row>
    <row r="2640" spans="1:5" x14ac:dyDescent="0.3">
      <c r="A2640" s="204" t="s">
        <v>852</v>
      </c>
      <c r="B2640" s="145"/>
      <c r="C2640" s="145">
        <v>344380</v>
      </c>
      <c r="D2640" s="145"/>
      <c r="E2640" s="145">
        <f t="shared" si="80"/>
        <v>344380</v>
      </c>
    </row>
    <row r="2641" spans="1:5" x14ac:dyDescent="0.3">
      <c r="A2641" s="204" t="s">
        <v>844</v>
      </c>
      <c r="B2641" s="145"/>
      <c r="C2641" s="145">
        <v>335600</v>
      </c>
      <c r="D2641" s="145"/>
      <c r="E2641" s="145">
        <f t="shared" si="80"/>
        <v>335600</v>
      </c>
    </row>
    <row r="2642" spans="1:5" x14ac:dyDescent="0.3">
      <c r="A2642" s="204" t="s">
        <v>844</v>
      </c>
      <c r="B2642" s="145"/>
      <c r="C2642" s="145">
        <v>103356</v>
      </c>
      <c r="D2642" s="145"/>
      <c r="E2642" s="145">
        <f t="shared" si="80"/>
        <v>103356</v>
      </c>
    </row>
    <row r="2643" spans="1:5" x14ac:dyDescent="0.3">
      <c r="A2643" s="204" t="s">
        <v>844</v>
      </c>
      <c r="B2643" s="145"/>
      <c r="C2643" s="145">
        <v>133632</v>
      </c>
      <c r="D2643" s="145"/>
      <c r="E2643" s="145">
        <f t="shared" si="80"/>
        <v>133632</v>
      </c>
    </row>
    <row r="2644" spans="1:5" x14ac:dyDescent="0.3">
      <c r="A2644" s="204" t="s">
        <v>844</v>
      </c>
      <c r="B2644" s="145"/>
      <c r="C2644" s="145">
        <v>133632</v>
      </c>
      <c r="D2644" s="145"/>
      <c r="E2644" s="145">
        <f t="shared" si="80"/>
        <v>133632</v>
      </c>
    </row>
    <row r="2645" spans="1:5" x14ac:dyDescent="0.3">
      <c r="A2645" s="204" t="s">
        <v>844</v>
      </c>
      <c r="B2645" s="145"/>
      <c r="C2645" s="145">
        <v>115188</v>
      </c>
      <c r="D2645" s="145"/>
      <c r="E2645" s="145">
        <f t="shared" si="80"/>
        <v>115188</v>
      </c>
    </row>
    <row r="2646" spans="1:5" x14ac:dyDescent="0.3">
      <c r="A2646" s="204" t="s">
        <v>853</v>
      </c>
      <c r="B2646" s="145"/>
      <c r="C2646" s="145">
        <v>244000</v>
      </c>
      <c r="D2646" s="145"/>
      <c r="E2646" s="145">
        <f t="shared" si="80"/>
        <v>244000</v>
      </c>
    </row>
    <row r="2647" spans="1:5" x14ac:dyDescent="0.3">
      <c r="A2647" s="204" t="s">
        <v>851</v>
      </c>
      <c r="B2647" s="145"/>
      <c r="C2647" s="145">
        <v>258100</v>
      </c>
      <c r="D2647" s="145"/>
      <c r="E2647" s="145">
        <f t="shared" si="80"/>
        <v>258100</v>
      </c>
    </row>
    <row r="2648" spans="1:5" x14ac:dyDescent="0.3">
      <c r="A2648" s="204" t="s">
        <v>854</v>
      </c>
      <c r="B2648" s="145"/>
      <c r="C2648" s="145">
        <v>312015</v>
      </c>
      <c r="D2648" s="145"/>
      <c r="E2648" s="145">
        <f t="shared" si="80"/>
        <v>312015</v>
      </c>
    </row>
    <row r="2649" spans="1:5" x14ac:dyDescent="0.3">
      <c r="A2649" s="204" t="s">
        <v>855</v>
      </c>
      <c r="B2649" s="145"/>
      <c r="C2649" s="145">
        <v>192000</v>
      </c>
      <c r="D2649" s="145"/>
      <c r="E2649" s="145">
        <f t="shared" si="80"/>
        <v>192000</v>
      </c>
    </row>
    <row r="2650" spans="1:5" x14ac:dyDescent="0.3">
      <c r="A2650" s="204" t="s">
        <v>855</v>
      </c>
      <c r="B2650" s="145"/>
      <c r="C2650" s="145">
        <v>27000</v>
      </c>
      <c r="D2650" s="145"/>
      <c r="E2650" s="145">
        <f t="shared" si="80"/>
        <v>27000</v>
      </c>
    </row>
    <row r="2651" spans="1:5" x14ac:dyDescent="0.3">
      <c r="A2651" s="204" t="s">
        <v>856</v>
      </c>
      <c r="B2651" s="145"/>
      <c r="C2651" s="145">
        <v>408900</v>
      </c>
      <c r="D2651" s="145"/>
      <c r="E2651" s="145">
        <f t="shared" si="80"/>
        <v>408900</v>
      </c>
    </row>
    <row r="2652" spans="1:5" x14ac:dyDescent="0.3">
      <c r="A2652" s="204" t="s">
        <v>857</v>
      </c>
      <c r="B2652" s="145"/>
      <c r="C2652" s="145">
        <v>172910</v>
      </c>
      <c r="D2652" s="145"/>
      <c r="E2652" s="145">
        <f t="shared" si="80"/>
        <v>172910</v>
      </c>
    </row>
    <row r="2653" spans="1:5" x14ac:dyDescent="0.3">
      <c r="A2653" s="204" t="s">
        <v>858</v>
      </c>
      <c r="B2653" s="145"/>
      <c r="C2653" s="145">
        <v>111425</v>
      </c>
      <c r="D2653" s="145"/>
      <c r="E2653" s="145">
        <f t="shared" si="80"/>
        <v>111425</v>
      </c>
    </row>
    <row r="2654" spans="1:5" x14ac:dyDescent="0.3">
      <c r="A2654" s="204" t="s">
        <v>859</v>
      </c>
      <c r="B2654" s="145"/>
      <c r="C2654" s="145">
        <v>750000</v>
      </c>
      <c r="D2654" s="145"/>
      <c r="E2654" s="145">
        <f t="shared" si="80"/>
        <v>750000</v>
      </c>
    </row>
    <row r="2655" spans="1:5" x14ac:dyDescent="0.3">
      <c r="A2655" s="204" t="s">
        <v>860</v>
      </c>
      <c r="B2655" s="145"/>
      <c r="C2655" s="145">
        <v>1041745</v>
      </c>
      <c r="D2655" s="145"/>
      <c r="E2655" s="145">
        <f t="shared" si="80"/>
        <v>1041745</v>
      </c>
    </row>
    <row r="2656" spans="1:5" x14ac:dyDescent="0.3">
      <c r="A2656" s="204" t="s">
        <v>861</v>
      </c>
      <c r="B2656" s="145"/>
      <c r="C2656" s="145">
        <v>263360</v>
      </c>
      <c r="D2656" s="145"/>
      <c r="E2656" s="145">
        <f t="shared" si="80"/>
        <v>263360</v>
      </c>
    </row>
    <row r="2657" spans="1:5" x14ac:dyDescent="0.3">
      <c r="A2657" s="204" t="s">
        <v>862</v>
      </c>
      <c r="B2657" s="145"/>
      <c r="C2657" s="145">
        <v>212110</v>
      </c>
      <c r="D2657" s="145"/>
      <c r="E2657" s="145">
        <f t="shared" si="80"/>
        <v>212110</v>
      </c>
    </row>
    <row r="2658" spans="1:5" x14ac:dyDescent="0.3">
      <c r="A2658" s="216" t="s">
        <v>863</v>
      </c>
      <c r="B2658" s="145"/>
      <c r="C2658" s="145">
        <v>676911</v>
      </c>
      <c r="D2658" s="145"/>
      <c r="E2658" s="145">
        <f t="shared" si="80"/>
        <v>676911</v>
      </c>
    </row>
    <row r="2659" spans="1:5" x14ac:dyDescent="0.3">
      <c r="A2659" s="311" t="s">
        <v>6</v>
      </c>
      <c r="B2659" s="66"/>
      <c r="C2659" s="66">
        <f>SUM(C2601:C2658)</f>
        <v>14633395.6</v>
      </c>
      <c r="D2659" s="66">
        <f>SUM(D2601:D2658)</f>
        <v>0</v>
      </c>
      <c r="E2659" s="66">
        <f>SUM(E2601:E2658)</f>
        <v>14633395.6</v>
      </c>
    </row>
    <row r="2660" spans="1:5" x14ac:dyDescent="0.3">
      <c r="A2660" s="216"/>
      <c r="B2660" s="294"/>
      <c r="C2660" s="294"/>
      <c r="D2660" s="294"/>
      <c r="E2660" s="294"/>
    </row>
    <row r="2661" spans="1:5" x14ac:dyDescent="0.3">
      <c r="A2661" s="195" t="s">
        <v>203</v>
      </c>
      <c r="B2661" s="66">
        <f>B2520+B2525</f>
        <v>61527113.122441806</v>
      </c>
      <c r="C2661" s="66">
        <f>C2520+C2525</f>
        <v>33803395.600000001</v>
      </c>
      <c r="D2661" s="66">
        <f>D2520+D2525</f>
        <v>9088447.0468054265</v>
      </c>
      <c r="E2661" s="66">
        <f>E2520+E2525</f>
        <v>86242061.675636381</v>
      </c>
    </row>
    <row r="2662" spans="1:5" x14ac:dyDescent="0.3">
      <c r="A2662" s="216"/>
      <c r="B2662" s="294"/>
      <c r="C2662" s="294"/>
      <c r="D2662" s="294"/>
      <c r="E2662" s="294"/>
    </row>
    <row r="2663" spans="1:5" x14ac:dyDescent="0.3">
      <c r="A2663" s="203" t="s">
        <v>140</v>
      </c>
      <c r="B2663" s="294"/>
      <c r="C2663" s="294"/>
      <c r="D2663" s="294"/>
      <c r="E2663" s="294"/>
    </row>
    <row r="2664" spans="1:5" x14ac:dyDescent="0.3">
      <c r="A2664" s="203" t="s">
        <v>864</v>
      </c>
      <c r="B2664" s="294"/>
      <c r="C2664" s="294"/>
      <c r="D2664" s="294"/>
      <c r="E2664" s="294"/>
    </row>
    <row r="2665" spans="1:5" x14ac:dyDescent="0.3">
      <c r="A2665" s="87" t="s">
        <v>865</v>
      </c>
      <c r="B2665" s="145"/>
      <c r="C2665" s="145">
        <v>1571048</v>
      </c>
      <c r="D2665" s="145"/>
      <c r="E2665" s="145">
        <f>B2665+C2665-D2665</f>
        <v>1571048</v>
      </c>
    </row>
    <row r="2666" spans="1:5" x14ac:dyDescent="0.3">
      <c r="A2666" s="87" t="s">
        <v>866</v>
      </c>
      <c r="B2666" s="145"/>
      <c r="C2666" s="145">
        <v>3180000</v>
      </c>
      <c r="D2666" s="145"/>
      <c r="E2666" s="145">
        <f t="shared" ref="E2666:E2683" si="81">B2666+C2666-D2666</f>
        <v>3180000</v>
      </c>
    </row>
    <row r="2667" spans="1:5" x14ac:dyDescent="0.3">
      <c r="A2667" s="87" t="s">
        <v>867</v>
      </c>
      <c r="B2667" s="145"/>
      <c r="C2667" s="145">
        <v>1358174</v>
      </c>
      <c r="D2667" s="145"/>
      <c r="E2667" s="145">
        <f t="shared" si="81"/>
        <v>1358174</v>
      </c>
    </row>
    <row r="2668" spans="1:5" x14ac:dyDescent="0.3">
      <c r="A2668" s="87" t="s">
        <v>868</v>
      </c>
      <c r="B2668" s="145"/>
      <c r="C2668" s="145">
        <v>259440.44</v>
      </c>
      <c r="D2668" s="145"/>
      <c r="E2668" s="145">
        <f t="shared" si="81"/>
        <v>259440.44</v>
      </c>
    </row>
    <row r="2669" spans="1:5" x14ac:dyDescent="0.3">
      <c r="A2669" s="87" t="s">
        <v>869</v>
      </c>
      <c r="B2669" s="145"/>
      <c r="C2669" s="145">
        <v>30192832.350000001</v>
      </c>
      <c r="D2669" s="145"/>
      <c r="E2669" s="145">
        <f t="shared" si="81"/>
        <v>30192832.350000001</v>
      </c>
    </row>
    <row r="2670" spans="1:5" x14ac:dyDescent="0.3">
      <c r="A2670" s="87" t="s">
        <v>870</v>
      </c>
      <c r="B2670" s="145"/>
      <c r="C2670" s="145">
        <v>995200</v>
      </c>
      <c r="D2670" s="145"/>
      <c r="E2670" s="145">
        <f t="shared" si="81"/>
        <v>995200</v>
      </c>
    </row>
    <row r="2671" spans="1:5" ht="37.5" x14ac:dyDescent="0.3">
      <c r="A2671" s="88" t="s">
        <v>871</v>
      </c>
      <c r="B2671" s="145"/>
      <c r="C2671" s="145">
        <v>3269401.99</v>
      </c>
      <c r="D2671" s="145"/>
      <c r="E2671" s="145">
        <f t="shared" si="81"/>
        <v>3269401.99</v>
      </c>
    </row>
    <row r="2672" spans="1:5" x14ac:dyDescent="0.3">
      <c r="A2672" s="87" t="s">
        <v>872</v>
      </c>
      <c r="B2672" s="145"/>
      <c r="C2672" s="145">
        <v>13771111.4</v>
      </c>
      <c r="D2672" s="145"/>
      <c r="E2672" s="145">
        <f t="shared" si="81"/>
        <v>13771111.4</v>
      </c>
    </row>
    <row r="2673" spans="1:5" x14ac:dyDescent="0.3">
      <c r="A2673" s="88" t="s">
        <v>873</v>
      </c>
      <c r="B2673" s="145"/>
      <c r="C2673" s="145">
        <v>899870.58</v>
      </c>
      <c r="D2673" s="145"/>
      <c r="E2673" s="145">
        <f t="shared" si="81"/>
        <v>899870.58</v>
      </c>
    </row>
    <row r="2674" spans="1:5" x14ac:dyDescent="0.3">
      <c r="A2674" s="87" t="s">
        <v>874</v>
      </c>
      <c r="B2674" s="145"/>
      <c r="C2674" s="145">
        <v>40000.199999999997</v>
      </c>
      <c r="D2674" s="145">
        <f>C2674</f>
        <v>40000.199999999997</v>
      </c>
      <c r="E2674" s="145">
        <f t="shared" si="81"/>
        <v>0</v>
      </c>
    </row>
    <row r="2675" spans="1:5" x14ac:dyDescent="0.3">
      <c r="A2675" s="87" t="s">
        <v>875</v>
      </c>
      <c r="B2675" s="145"/>
      <c r="C2675" s="145">
        <v>6306050</v>
      </c>
      <c r="D2675" s="145"/>
      <c r="E2675" s="145">
        <f t="shared" si="81"/>
        <v>6306050</v>
      </c>
    </row>
    <row r="2676" spans="1:5" x14ac:dyDescent="0.3">
      <c r="A2676" s="87" t="s">
        <v>876</v>
      </c>
      <c r="B2676" s="145"/>
      <c r="C2676" s="145">
        <v>29101401.859999999</v>
      </c>
      <c r="D2676" s="145"/>
      <c r="E2676" s="145">
        <f t="shared" si="81"/>
        <v>29101401.859999999</v>
      </c>
    </row>
    <row r="2677" spans="1:5" x14ac:dyDescent="0.3">
      <c r="A2677" s="87" t="s">
        <v>877</v>
      </c>
      <c r="B2677" s="145"/>
      <c r="C2677" s="145">
        <v>995252.16</v>
      </c>
      <c r="D2677" s="145"/>
      <c r="E2677" s="145">
        <f t="shared" si="81"/>
        <v>995252.16</v>
      </c>
    </row>
    <row r="2678" spans="1:5" x14ac:dyDescent="0.3">
      <c r="A2678" s="87" t="s">
        <v>878</v>
      </c>
      <c r="B2678" s="145"/>
      <c r="C2678" s="145">
        <v>69795</v>
      </c>
      <c r="D2678" s="145">
        <f>C2678</f>
        <v>69795</v>
      </c>
      <c r="E2678" s="145">
        <f t="shared" si="81"/>
        <v>0</v>
      </c>
    </row>
    <row r="2679" spans="1:5" x14ac:dyDescent="0.3">
      <c r="A2679" s="87" t="s">
        <v>879</v>
      </c>
      <c r="B2679" s="145"/>
      <c r="C2679" s="145">
        <v>6937603.3799999999</v>
      </c>
      <c r="D2679" s="145"/>
      <c r="E2679" s="145">
        <f t="shared" si="81"/>
        <v>6937603.3799999999</v>
      </c>
    </row>
    <row r="2680" spans="1:5" x14ac:dyDescent="0.3">
      <c r="A2680" s="87" t="s">
        <v>880</v>
      </c>
      <c r="B2680" s="145"/>
      <c r="C2680" s="145">
        <v>38733854</v>
      </c>
      <c r="D2680" s="145"/>
      <c r="E2680" s="145">
        <f t="shared" si="81"/>
        <v>38733854</v>
      </c>
    </row>
    <row r="2681" spans="1:5" ht="37.5" x14ac:dyDescent="0.3">
      <c r="A2681" s="87" t="s">
        <v>881</v>
      </c>
      <c r="B2681" s="145"/>
      <c r="C2681" s="145">
        <v>929090.4</v>
      </c>
      <c r="D2681" s="145"/>
      <c r="E2681" s="145">
        <f t="shared" si="81"/>
        <v>929090.4</v>
      </c>
    </row>
    <row r="2682" spans="1:5" ht="37.5" x14ac:dyDescent="0.3">
      <c r="A2682" s="87" t="s">
        <v>882</v>
      </c>
      <c r="B2682" s="145"/>
      <c r="C2682" s="145">
        <v>845901</v>
      </c>
      <c r="D2682" s="145"/>
      <c r="E2682" s="145">
        <f t="shared" si="81"/>
        <v>845901</v>
      </c>
    </row>
    <row r="2683" spans="1:5" x14ac:dyDescent="0.3">
      <c r="A2683" s="31" t="s">
        <v>883</v>
      </c>
      <c r="B2683" s="145"/>
      <c r="C2683" s="145">
        <v>2054644.2</v>
      </c>
      <c r="D2683" s="145"/>
      <c r="E2683" s="145">
        <f t="shared" si="81"/>
        <v>2054644.2</v>
      </c>
    </row>
    <row r="2684" spans="1:5" x14ac:dyDescent="0.3">
      <c r="A2684" s="311"/>
      <c r="B2684" s="66"/>
      <c r="C2684" s="66">
        <f>SUM(C2665:C2683)</f>
        <v>141510670.95999998</v>
      </c>
      <c r="D2684" s="66">
        <f>SUM(D2665:D2683)</f>
        <v>109795.2</v>
      </c>
      <c r="E2684" s="66">
        <f>SUM(E2665:E2683)</f>
        <v>141400875.75999999</v>
      </c>
    </row>
    <row r="2685" spans="1:5" x14ac:dyDescent="0.3">
      <c r="A2685" s="216"/>
      <c r="B2685" s="294"/>
      <c r="C2685" s="294"/>
      <c r="D2685" s="294"/>
      <c r="E2685" s="294"/>
    </row>
    <row r="2686" spans="1:5" x14ac:dyDescent="0.3">
      <c r="A2686" s="195" t="s">
        <v>143</v>
      </c>
      <c r="B2686" s="66">
        <f>B2684</f>
        <v>0</v>
      </c>
      <c r="C2686" s="66">
        <f>C2684</f>
        <v>141510670.95999998</v>
      </c>
      <c r="D2686" s="66">
        <f>D2684</f>
        <v>109795.2</v>
      </c>
      <c r="E2686" s="66">
        <f>E2684</f>
        <v>141400875.75999999</v>
      </c>
    </row>
    <row r="2687" spans="1:5" x14ac:dyDescent="0.3">
      <c r="A2687" s="216"/>
      <c r="B2687" s="294"/>
      <c r="C2687" s="294"/>
      <c r="D2687" s="294"/>
      <c r="E2687" s="294"/>
    </row>
    <row r="2688" spans="1:5" x14ac:dyDescent="0.3">
      <c r="A2688" s="195" t="s">
        <v>884</v>
      </c>
      <c r="B2688" s="66">
        <f>B2661+B2686</f>
        <v>61527113.122441806</v>
      </c>
      <c r="C2688" s="66">
        <f>C2661+C2686</f>
        <v>175314066.55999997</v>
      </c>
      <c r="D2688" s="66">
        <f>D2661+D2686</f>
        <v>9198242.2468054257</v>
      </c>
      <c r="E2688" s="66">
        <f>E2661+E2686</f>
        <v>227642937.43563637</v>
      </c>
    </row>
    <row r="2689" spans="1:5" x14ac:dyDescent="0.3">
      <c r="A2689" s="312"/>
      <c r="B2689" s="76"/>
      <c r="C2689" s="76"/>
      <c r="D2689" s="76"/>
      <c r="E2689" s="76"/>
    </row>
    <row r="2690" spans="1:5" x14ac:dyDescent="0.3">
      <c r="A2690" s="238" t="s">
        <v>885</v>
      </c>
      <c r="B2690" s="76"/>
      <c r="C2690" s="76"/>
      <c r="D2690" s="76"/>
      <c r="E2690" s="76"/>
    </row>
    <row r="2691" spans="1:5" x14ac:dyDescent="0.3">
      <c r="A2691" s="297" t="s">
        <v>57</v>
      </c>
      <c r="B2691" s="66">
        <v>6012000</v>
      </c>
      <c r="C2691" s="66"/>
      <c r="D2691" s="66"/>
      <c r="E2691" s="66">
        <f>B2691+C2691-D2691</f>
        <v>6012000</v>
      </c>
    </row>
    <row r="2692" spans="1:5" x14ac:dyDescent="0.3">
      <c r="A2692" s="298" t="s">
        <v>58</v>
      </c>
      <c r="B2692" s="69"/>
      <c r="C2692" s="76"/>
      <c r="D2692" s="76"/>
      <c r="E2692" s="69">
        <f t="shared" ref="E2692:E2755" si="82">B2692+C2692-D2692</f>
        <v>0</v>
      </c>
    </row>
    <row r="2693" spans="1:5" x14ac:dyDescent="0.3">
      <c r="A2693" s="299" t="s">
        <v>60</v>
      </c>
      <c r="B2693" s="69"/>
      <c r="C2693" s="76"/>
      <c r="D2693" s="76"/>
      <c r="E2693" s="69">
        <f t="shared" si="82"/>
        <v>0</v>
      </c>
    </row>
    <row r="2694" spans="1:5" x14ac:dyDescent="0.3">
      <c r="A2694" s="299" t="s">
        <v>818</v>
      </c>
      <c r="B2694" s="69"/>
      <c r="C2694" s="76"/>
      <c r="D2694" s="76"/>
      <c r="E2694" s="69">
        <f t="shared" si="82"/>
        <v>0</v>
      </c>
    </row>
    <row r="2695" spans="1:5" x14ac:dyDescent="0.3">
      <c r="A2695" s="297" t="s">
        <v>6</v>
      </c>
      <c r="B2695" s="66">
        <v>0</v>
      </c>
      <c r="C2695" s="66"/>
      <c r="D2695" s="66"/>
      <c r="E2695" s="66">
        <f t="shared" si="82"/>
        <v>0</v>
      </c>
    </row>
    <row r="2696" spans="1:5" x14ac:dyDescent="0.3">
      <c r="A2696" s="298" t="s">
        <v>62</v>
      </c>
      <c r="B2696" s="69"/>
      <c r="C2696" s="76"/>
      <c r="D2696" s="76"/>
      <c r="E2696" s="69">
        <f t="shared" si="82"/>
        <v>0</v>
      </c>
    </row>
    <row r="2697" spans="1:5" x14ac:dyDescent="0.3">
      <c r="A2697" s="299" t="s">
        <v>819</v>
      </c>
      <c r="B2697" s="72">
        <v>192000</v>
      </c>
      <c r="C2697" s="77"/>
      <c r="D2697" s="77"/>
      <c r="E2697" s="72">
        <f t="shared" si="82"/>
        <v>192000</v>
      </c>
    </row>
    <row r="2698" spans="1:5" x14ac:dyDescent="0.3">
      <c r="A2698" s="299" t="s">
        <v>64</v>
      </c>
      <c r="B2698" s="72">
        <v>20000</v>
      </c>
      <c r="C2698" s="77"/>
      <c r="D2698" s="77"/>
      <c r="E2698" s="72">
        <f t="shared" si="82"/>
        <v>20000</v>
      </c>
    </row>
    <row r="2699" spans="1:5" x14ac:dyDescent="0.3">
      <c r="A2699" s="295" t="s">
        <v>820</v>
      </c>
      <c r="B2699" s="69">
        <v>0</v>
      </c>
      <c r="C2699" s="76"/>
      <c r="D2699" s="76"/>
      <c r="E2699" s="69">
        <f t="shared" si="82"/>
        <v>0</v>
      </c>
    </row>
    <row r="2700" spans="1:5" x14ac:dyDescent="0.3">
      <c r="A2700" s="297" t="s">
        <v>6</v>
      </c>
      <c r="B2700" s="66">
        <v>212000</v>
      </c>
      <c r="C2700" s="66"/>
      <c r="D2700" s="66"/>
      <c r="E2700" s="66">
        <f t="shared" si="82"/>
        <v>212000</v>
      </c>
    </row>
    <row r="2701" spans="1:5" x14ac:dyDescent="0.3">
      <c r="A2701" s="293" t="s">
        <v>65</v>
      </c>
      <c r="B2701" s="69"/>
      <c r="C2701" s="76"/>
      <c r="D2701" s="76"/>
      <c r="E2701" s="69">
        <f t="shared" si="82"/>
        <v>0</v>
      </c>
    </row>
    <row r="2702" spans="1:5" x14ac:dyDescent="0.3">
      <c r="A2702" s="313" t="s">
        <v>66</v>
      </c>
      <c r="B2702" s="72">
        <v>300000</v>
      </c>
      <c r="C2702" s="77"/>
      <c r="D2702" s="77"/>
      <c r="E2702" s="72">
        <f t="shared" si="82"/>
        <v>300000</v>
      </c>
    </row>
    <row r="2703" spans="1:5" x14ac:dyDescent="0.3">
      <c r="A2703" s="300" t="s">
        <v>67</v>
      </c>
      <c r="B2703" s="72">
        <v>200000</v>
      </c>
      <c r="C2703" s="77"/>
      <c r="D2703" s="77"/>
      <c r="E2703" s="72">
        <f t="shared" si="82"/>
        <v>200000</v>
      </c>
    </row>
    <row r="2704" spans="1:5" x14ac:dyDescent="0.3">
      <c r="A2704" s="300" t="s">
        <v>68</v>
      </c>
      <c r="B2704" s="72">
        <v>200000</v>
      </c>
      <c r="C2704" s="77"/>
      <c r="D2704" s="77"/>
      <c r="E2704" s="72">
        <f t="shared" si="82"/>
        <v>200000</v>
      </c>
    </row>
    <row r="2705" spans="1:5" x14ac:dyDescent="0.3">
      <c r="A2705" s="300" t="s">
        <v>345</v>
      </c>
      <c r="B2705" s="72">
        <v>180000</v>
      </c>
      <c r="C2705" s="77"/>
      <c r="D2705" s="77"/>
      <c r="E2705" s="72">
        <f t="shared" si="82"/>
        <v>180000</v>
      </c>
    </row>
    <row r="2706" spans="1:5" x14ac:dyDescent="0.3">
      <c r="A2706" s="300" t="s">
        <v>821</v>
      </c>
      <c r="B2706" s="72">
        <v>250000</v>
      </c>
      <c r="C2706" s="77"/>
      <c r="D2706" s="77"/>
      <c r="E2706" s="72">
        <f t="shared" si="82"/>
        <v>250000</v>
      </c>
    </row>
    <row r="2707" spans="1:5" x14ac:dyDescent="0.3">
      <c r="A2707" s="300" t="s">
        <v>730</v>
      </c>
      <c r="B2707" s="72">
        <v>220000</v>
      </c>
      <c r="C2707" s="77"/>
      <c r="D2707" s="77"/>
      <c r="E2707" s="72">
        <f t="shared" si="82"/>
        <v>220000</v>
      </c>
    </row>
    <row r="2708" spans="1:5" x14ac:dyDescent="0.3">
      <c r="A2708" s="297" t="s">
        <v>6</v>
      </c>
      <c r="B2708" s="66">
        <v>1350000</v>
      </c>
      <c r="C2708" s="66"/>
      <c r="D2708" s="66"/>
      <c r="E2708" s="66">
        <f t="shared" si="82"/>
        <v>1350000</v>
      </c>
    </row>
    <row r="2709" spans="1:5" x14ac:dyDescent="0.3">
      <c r="A2709" s="298" t="s">
        <v>69</v>
      </c>
      <c r="B2709" s="69"/>
      <c r="C2709" s="76"/>
      <c r="D2709" s="76"/>
      <c r="E2709" s="69">
        <f t="shared" si="82"/>
        <v>0</v>
      </c>
    </row>
    <row r="2710" spans="1:5" x14ac:dyDescent="0.3">
      <c r="A2710" s="299" t="s">
        <v>70</v>
      </c>
      <c r="B2710" s="72">
        <v>375000</v>
      </c>
      <c r="C2710" s="77"/>
      <c r="D2710" s="77"/>
      <c r="E2710" s="72">
        <f t="shared" si="82"/>
        <v>375000</v>
      </c>
    </row>
    <row r="2711" spans="1:5" x14ac:dyDescent="0.3">
      <c r="A2711" s="299" t="s">
        <v>71</v>
      </c>
      <c r="B2711" s="72">
        <v>525000</v>
      </c>
      <c r="C2711" s="77"/>
      <c r="D2711" s="77"/>
      <c r="E2711" s="72">
        <f t="shared" si="82"/>
        <v>525000</v>
      </c>
    </row>
    <row r="2712" spans="1:5" x14ac:dyDescent="0.3">
      <c r="A2712" s="299" t="s">
        <v>886</v>
      </c>
      <c r="B2712" s="72"/>
      <c r="C2712" s="77"/>
      <c r="D2712" s="77"/>
      <c r="E2712" s="72">
        <f t="shared" si="82"/>
        <v>0</v>
      </c>
    </row>
    <row r="2713" spans="1:5" x14ac:dyDescent="0.3">
      <c r="A2713" s="299" t="s">
        <v>887</v>
      </c>
      <c r="B2713" s="69"/>
      <c r="C2713" s="76"/>
      <c r="D2713" s="76"/>
      <c r="E2713" s="69">
        <f t="shared" si="82"/>
        <v>0</v>
      </c>
    </row>
    <row r="2714" spans="1:5" x14ac:dyDescent="0.3">
      <c r="A2714" s="297" t="s">
        <v>6</v>
      </c>
      <c r="B2714" s="66">
        <v>900000</v>
      </c>
      <c r="C2714" s="66"/>
      <c r="D2714" s="66"/>
      <c r="E2714" s="66">
        <f t="shared" si="82"/>
        <v>900000</v>
      </c>
    </row>
    <row r="2715" spans="1:5" x14ac:dyDescent="0.3">
      <c r="A2715" s="298" t="s">
        <v>72</v>
      </c>
      <c r="B2715" s="69"/>
      <c r="C2715" s="76"/>
      <c r="D2715" s="76"/>
      <c r="E2715" s="69">
        <f t="shared" si="82"/>
        <v>0</v>
      </c>
    </row>
    <row r="2716" spans="1:5" x14ac:dyDescent="0.3">
      <c r="A2716" s="299" t="s">
        <v>73</v>
      </c>
      <c r="B2716" s="72">
        <v>50000</v>
      </c>
      <c r="C2716" s="77"/>
      <c r="D2716" s="77"/>
      <c r="E2716" s="72">
        <f t="shared" si="82"/>
        <v>50000</v>
      </c>
    </row>
    <row r="2717" spans="1:5" x14ac:dyDescent="0.3">
      <c r="A2717" s="299" t="s">
        <v>74</v>
      </c>
      <c r="B2717" s="69"/>
      <c r="C2717" s="76"/>
      <c r="D2717" s="76"/>
      <c r="E2717" s="69">
        <f t="shared" si="82"/>
        <v>0</v>
      </c>
    </row>
    <row r="2718" spans="1:5" x14ac:dyDescent="0.3">
      <c r="A2718" s="299" t="s">
        <v>146</v>
      </c>
      <c r="B2718" s="69"/>
      <c r="C2718" s="76"/>
      <c r="D2718" s="76"/>
      <c r="E2718" s="69">
        <f t="shared" si="82"/>
        <v>0</v>
      </c>
    </row>
    <row r="2719" spans="1:5" x14ac:dyDescent="0.3">
      <c r="A2719" s="300" t="s">
        <v>822</v>
      </c>
      <c r="B2719" s="69">
        <v>0</v>
      </c>
      <c r="C2719" s="76"/>
      <c r="D2719" s="76"/>
      <c r="E2719" s="69">
        <f t="shared" si="82"/>
        <v>0</v>
      </c>
    </row>
    <row r="2720" spans="1:5" x14ac:dyDescent="0.3">
      <c r="A2720" s="297" t="s">
        <v>6</v>
      </c>
      <c r="B2720" s="66">
        <v>50000</v>
      </c>
      <c r="C2720" s="66"/>
      <c r="D2720" s="66"/>
      <c r="E2720" s="66">
        <f t="shared" si="82"/>
        <v>50000</v>
      </c>
    </row>
    <row r="2721" spans="1:5" x14ac:dyDescent="0.3">
      <c r="A2721" s="298" t="s">
        <v>76</v>
      </c>
      <c r="B2721" s="72"/>
      <c r="C2721" s="77"/>
      <c r="D2721" s="77"/>
      <c r="E2721" s="72">
        <f t="shared" si="82"/>
        <v>0</v>
      </c>
    </row>
    <row r="2722" spans="1:5" x14ac:dyDescent="0.3">
      <c r="A2722" s="299" t="s">
        <v>152</v>
      </c>
      <c r="B2722" s="72">
        <v>150000</v>
      </c>
      <c r="C2722" s="77"/>
      <c r="D2722" s="77"/>
      <c r="E2722" s="72">
        <f t="shared" si="82"/>
        <v>150000</v>
      </c>
    </row>
    <row r="2723" spans="1:5" x14ac:dyDescent="0.3">
      <c r="A2723" s="297" t="s">
        <v>6</v>
      </c>
      <c r="B2723" s="66">
        <v>150000</v>
      </c>
      <c r="C2723" s="66"/>
      <c r="D2723" s="66"/>
      <c r="E2723" s="66">
        <f t="shared" si="82"/>
        <v>150000</v>
      </c>
    </row>
    <row r="2724" spans="1:5" x14ac:dyDescent="0.3">
      <c r="A2724" s="298" t="s">
        <v>78</v>
      </c>
      <c r="B2724" s="69"/>
      <c r="C2724" s="76"/>
      <c r="D2724" s="76"/>
      <c r="E2724" s="69">
        <f t="shared" si="82"/>
        <v>0</v>
      </c>
    </row>
    <row r="2725" spans="1:5" x14ac:dyDescent="0.3">
      <c r="A2725" s="299" t="s">
        <v>824</v>
      </c>
      <c r="B2725" s="69"/>
      <c r="C2725" s="76"/>
      <c r="D2725" s="76"/>
      <c r="E2725" s="69">
        <f t="shared" si="82"/>
        <v>0</v>
      </c>
    </row>
    <row r="2726" spans="1:5" x14ac:dyDescent="0.3">
      <c r="A2726" s="299" t="s">
        <v>825</v>
      </c>
      <c r="B2726" s="69"/>
      <c r="C2726" s="76"/>
      <c r="D2726" s="76"/>
      <c r="E2726" s="69">
        <f t="shared" si="82"/>
        <v>0</v>
      </c>
    </row>
    <row r="2727" spans="1:5" x14ac:dyDescent="0.3">
      <c r="A2727" s="299" t="s">
        <v>888</v>
      </c>
      <c r="B2727" s="72">
        <v>500000</v>
      </c>
      <c r="C2727" s="77"/>
      <c r="D2727" s="77"/>
      <c r="E2727" s="72">
        <f t="shared" si="82"/>
        <v>500000</v>
      </c>
    </row>
    <row r="2728" spans="1:5" x14ac:dyDescent="0.3">
      <c r="A2728" s="297" t="s">
        <v>6</v>
      </c>
      <c r="B2728" s="66">
        <v>500000</v>
      </c>
      <c r="C2728" s="66"/>
      <c r="D2728" s="66"/>
      <c r="E2728" s="66">
        <f t="shared" si="82"/>
        <v>500000</v>
      </c>
    </row>
    <row r="2729" spans="1:5" x14ac:dyDescent="0.3">
      <c r="A2729" s="298" t="s">
        <v>80</v>
      </c>
      <c r="B2729" s="69"/>
      <c r="C2729" s="76"/>
      <c r="D2729" s="76"/>
      <c r="E2729" s="69">
        <f t="shared" si="82"/>
        <v>0</v>
      </c>
    </row>
    <row r="2730" spans="1:5" x14ac:dyDescent="0.3">
      <c r="A2730" s="299" t="s">
        <v>81</v>
      </c>
      <c r="B2730" s="72">
        <v>200000</v>
      </c>
      <c r="C2730" s="77"/>
      <c r="D2730" s="77"/>
      <c r="E2730" s="72">
        <f t="shared" si="82"/>
        <v>200000</v>
      </c>
    </row>
    <row r="2731" spans="1:5" x14ac:dyDescent="0.3">
      <c r="A2731" s="299" t="s">
        <v>184</v>
      </c>
      <c r="B2731" s="72">
        <v>250000</v>
      </c>
      <c r="C2731" s="77"/>
      <c r="D2731" s="77"/>
      <c r="E2731" s="72">
        <f t="shared" si="82"/>
        <v>250000</v>
      </c>
    </row>
    <row r="2732" spans="1:5" x14ac:dyDescent="0.3">
      <c r="A2732" s="299" t="s">
        <v>889</v>
      </c>
      <c r="B2732" s="72">
        <v>750000</v>
      </c>
      <c r="C2732" s="77"/>
      <c r="D2732" s="77"/>
      <c r="E2732" s="72">
        <f t="shared" si="82"/>
        <v>750000</v>
      </c>
    </row>
    <row r="2733" spans="1:5" x14ac:dyDescent="0.3">
      <c r="A2733" s="297" t="s">
        <v>6</v>
      </c>
      <c r="B2733" s="66">
        <v>1200000</v>
      </c>
      <c r="C2733" s="66"/>
      <c r="D2733" s="66"/>
      <c r="E2733" s="66">
        <f t="shared" si="82"/>
        <v>1200000</v>
      </c>
    </row>
    <row r="2734" spans="1:5" x14ac:dyDescent="0.3">
      <c r="A2734" s="298" t="s">
        <v>82</v>
      </c>
      <c r="B2734" s="69"/>
      <c r="C2734" s="76"/>
      <c r="D2734" s="76"/>
      <c r="E2734" s="69">
        <f t="shared" si="82"/>
        <v>0</v>
      </c>
    </row>
    <row r="2735" spans="1:5" x14ac:dyDescent="0.3">
      <c r="A2735" s="299" t="s">
        <v>826</v>
      </c>
      <c r="B2735" s="69"/>
      <c r="C2735" s="76"/>
      <c r="D2735" s="76"/>
      <c r="E2735" s="69">
        <f t="shared" si="82"/>
        <v>0</v>
      </c>
    </row>
    <row r="2736" spans="1:5" x14ac:dyDescent="0.3">
      <c r="A2736" s="297" t="s">
        <v>6</v>
      </c>
      <c r="B2736" s="66">
        <v>0</v>
      </c>
      <c r="C2736" s="66"/>
      <c r="D2736" s="66"/>
      <c r="E2736" s="66">
        <f t="shared" si="82"/>
        <v>0</v>
      </c>
    </row>
    <row r="2737" spans="1:5" x14ac:dyDescent="0.3">
      <c r="A2737" s="298" t="s">
        <v>85</v>
      </c>
      <c r="B2737" s="294"/>
      <c r="C2737" s="294"/>
      <c r="D2737" s="294"/>
      <c r="E2737" s="69">
        <f t="shared" si="82"/>
        <v>0</v>
      </c>
    </row>
    <row r="2738" spans="1:5" x14ac:dyDescent="0.3">
      <c r="A2738" s="299" t="s">
        <v>86</v>
      </c>
      <c r="B2738" s="145">
        <v>150000</v>
      </c>
      <c r="C2738" s="145"/>
      <c r="D2738" s="145"/>
      <c r="E2738" s="72">
        <f t="shared" si="82"/>
        <v>150000</v>
      </c>
    </row>
    <row r="2739" spans="1:5" x14ac:dyDescent="0.3">
      <c r="A2739" s="299" t="s">
        <v>87</v>
      </c>
      <c r="B2739" s="145">
        <v>50000</v>
      </c>
      <c r="C2739" s="145"/>
      <c r="D2739" s="145"/>
      <c r="E2739" s="72">
        <f t="shared" si="82"/>
        <v>50000</v>
      </c>
    </row>
    <row r="2740" spans="1:5" x14ac:dyDescent="0.3">
      <c r="A2740" s="299" t="s">
        <v>88</v>
      </c>
      <c r="B2740" s="145">
        <v>250000</v>
      </c>
      <c r="C2740" s="145"/>
      <c r="D2740" s="145"/>
      <c r="E2740" s="72">
        <f t="shared" si="82"/>
        <v>250000</v>
      </c>
    </row>
    <row r="2741" spans="1:5" x14ac:dyDescent="0.3">
      <c r="A2741" s="297" t="s">
        <v>6</v>
      </c>
      <c r="B2741" s="66">
        <v>450000</v>
      </c>
      <c r="C2741" s="66"/>
      <c r="D2741" s="66"/>
      <c r="E2741" s="66">
        <f t="shared" si="82"/>
        <v>450000</v>
      </c>
    </row>
    <row r="2742" spans="1:5" x14ac:dyDescent="0.3">
      <c r="A2742" s="298" t="s">
        <v>89</v>
      </c>
      <c r="B2742" s="145"/>
      <c r="C2742" s="145"/>
      <c r="D2742" s="145"/>
      <c r="E2742" s="72">
        <f t="shared" si="82"/>
        <v>0</v>
      </c>
    </row>
    <row r="2743" spans="1:5" x14ac:dyDescent="0.3">
      <c r="A2743" s="299" t="s">
        <v>185</v>
      </c>
      <c r="B2743" s="145">
        <v>400000</v>
      </c>
      <c r="C2743" s="145"/>
      <c r="D2743" s="145"/>
      <c r="E2743" s="72">
        <f t="shared" si="82"/>
        <v>400000</v>
      </c>
    </row>
    <row r="2744" spans="1:5" x14ac:dyDescent="0.3">
      <c r="A2744" s="297" t="s">
        <v>6</v>
      </c>
      <c r="B2744" s="66">
        <v>400000</v>
      </c>
      <c r="C2744" s="66"/>
      <c r="D2744" s="66"/>
      <c r="E2744" s="66">
        <f t="shared" si="82"/>
        <v>400000</v>
      </c>
    </row>
    <row r="2745" spans="1:5" x14ac:dyDescent="0.3">
      <c r="A2745" s="298" t="s">
        <v>91</v>
      </c>
      <c r="B2745" s="294"/>
      <c r="C2745" s="294"/>
      <c r="D2745" s="294"/>
      <c r="E2745" s="69">
        <f t="shared" si="82"/>
        <v>0</v>
      </c>
    </row>
    <row r="2746" spans="1:5" x14ac:dyDescent="0.3">
      <c r="A2746" s="299" t="s">
        <v>92</v>
      </c>
      <c r="B2746" s="294"/>
      <c r="C2746" s="294"/>
      <c r="D2746" s="294"/>
      <c r="E2746" s="69">
        <f t="shared" si="82"/>
        <v>0</v>
      </c>
    </row>
    <row r="2747" spans="1:5" x14ac:dyDescent="0.3">
      <c r="A2747" s="297" t="s">
        <v>6</v>
      </c>
      <c r="B2747" s="66">
        <v>0</v>
      </c>
      <c r="C2747" s="66"/>
      <c r="D2747" s="66"/>
      <c r="E2747" s="66">
        <f t="shared" si="82"/>
        <v>0</v>
      </c>
    </row>
    <row r="2748" spans="1:5" x14ac:dyDescent="0.3">
      <c r="A2748" s="298" t="s">
        <v>186</v>
      </c>
      <c r="B2748" s="294"/>
      <c r="C2748" s="294"/>
      <c r="D2748" s="294"/>
      <c r="E2748" s="69">
        <f t="shared" si="82"/>
        <v>0</v>
      </c>
    </row>
    <row r="2749" spans="1:5" x14ac:dyDescent="0.3">
      <c r="A2749" s="298" t="s">
        <v>96</v>
      </c>
      <c r="B2749" s="294"/>
      <c r="C2749" s="294"/>
      <c r="D2749" s="294"/>
      <c r="E2749" s="69">
        <f t="shared" si="82"/>
        <v>0</v>
      </c>
    </row>
    <row r="2750" spans="1:5" x14ac:dyDescent="0.3">
      <c r="A2750" s="299" t="s">
        <v>831</v>
      </c>
      <c r="B2750" s="145">
        <v>300000</v>
      </c>
      <c r="C2750" s="145"/>
      <c r="D2750" s="145"/>
      <c r="E2750" s="72">
        <f t="shared" si="82"/>
        <v>300000</v>
      </c>
    </row>
    <row r="2751" spans="1:5" x14ac:dyDescent="0.3">
      <c r="A2751" s="306" t="s">
        <v>404</v>
      </c>
      <c r="B2751" s="145">
        <v>500000</v>
      </c>
      <c r="C2751" s="145"/>
      <c r="D2751" s="145"/>
      <c r="E2751" s="72">
        <f t="shared" si="82"/>
        <v>500000</v>
      </c>
    </row>
    <row r="2752" spans="1:5" x14ac:dyDescent="0.3">
      <c r="A2752" s="307" t="s">
        <v>6</v>
      </c>
      <c r="B2752" s="66">
        <v>800000</v>
      </c>
      <c r="C2752" s="66"/>
      <c r="D2752" s="66"/>
      <c r="E2752" s="66">
        <f t="shared" si="82"/>
        <v>800000</v>
      </c>
    </row>
    <row r="2753" spans="1:5" x14ac:dyDescent="0.3">
      <c r="A2753" s="308"/>
      <c r="B2753" s="294"/>
      <c r="C2753" s="294"/>
      <c r="D2753" s="294"/>
      <c r="E2753" s="69">
        <f t="shared" si="82"/>
        <v>0</v>
      </c>
    </row>
    <row r="2754" spans="1:5" x14ac:dyDescent="0.3">
      <c r="A2754" s="297" t="s">
        <v>833</v>
      </c>
      <c r="B2754" s="66">
        <v>6012000</v>
      </c>
      <c r="C2754" s="66"/>
      <c r="D2754" s="66"/>
      <c r="E2754" s="66">
        <f t="shared" si="82"/>
        <v>6012000</v>
      </c>
    </row>
    <row r="2755" spans="1:5" x14ac:dyDescent="0.3">
      <c r="A2755" s="309"/>
      <c r="B2755" s="294"/>
      <c r="C2755" s="294"/>
      <c r="D2755" s="294"/>
      <c r="E2755" s="69">
        <f t="shared" si="82"/>
        <v>0</v>
      </c>
    </row>
    <row r="2756" spans="1:5" x14ac:dyDescent="0.3">
      <c r="A2756" s="297" t="s">
        <v>203</v>
      </c>
      <c r="B2756" s="66">
        <v>6012000</v>
      </c>
      <c r="C2756" s="66"/>
      <c r="D2756" s="66"/>
      <c r="E2756" s="66">
        <f t="shared" ref="E2756:E2761" si="83">B2756+C2756-D2756</f>
        <v>6012000</v>
      </c>
    </row>
    <row r="2757" spans="1:5" x14ac:dyDescent="0.3">
      <c r="A2757" s="298" t="s">
        <v>140</v>
      </c>
      <c r="B2757" s="294"/>
      <c r="C2757" s="294"/>
      <c r="D2757" s="294"/>
      <c r="E2757" s="69">
        <f t="shared" si="83"/>
        <v>0</v>
      </c>
    </row>
    <row r="2758" spans="1:5" x14ac:dyDescent="0.3">
      <c r="A2758" s="298"/>
      <c r="B2758" s="294">
        <v>0</v>
      </c>
      <c r="C2758" s="294"/>
      <c r="D2758" s="294"/>
      <c r="E2758" s="69">
        <f t="shared" si="83"/>
        <v>0</v>
      </c>
    </row>
    <row r="2759" spans="1:5" x14ac:dyDescent="0.3">
      <c r="A2759" s="314" t="s">
        <v>143</v>
      </c>
      <c r="B2759" s="66">
        <v>0</v>
      </c>
      <c r="C2759" s="66"/>
      <c r="D2759" s="66"/>
      <c r="E2759" s="66">
        <f t="shared" si="83"/>
        <v>0</v>
      </c>
    </row>
    <row r="2760" spans="1:5" x14ac:dyDescent="0.3">
      <c r="A2760" s="298"/>
      <c r="B2760" s="294"/>
      <c r="C2760" s="294"/>
      <c r="D2760" s="294"/>
      <c r="E2760" s="69">
        <f t="shared" si="83"/>
        <v>0</v>
      </c>
    </row>
    <row r="2761" spans="1:5" x14ac:dyDescent="0.3">
      <c r="A2761" s="314" t="s">
        <v>167</v>
      </c>
      <c r="B2761" s="66">
        <f>B2756+B2759</f>
        <v>6012000</v>
      </c>
      <c r="C2761" s="66"/>
      <c r="D2761" s="66"/>
      <c r="E2761" s="66">
        <f t="shared" si="83"/>
        <v>6012000</v>
      </c>
    </row>
    <row r="2762" spans="1:5" x14ac:dyDescent="0.3">
      <c r="A2762" s="298"/>
      <c r="B2762" s="294"/>
      <c r="C2762" s="294"/>
      <c r="D2762" s="294"/>
      <c r="E2762" s="294"/>
    </row>
    <row r="2763" spans="1:5" x14ac:dyDescent="0.25">
      <c r="A2763" s="688" t="s">
        <v>890</v>
      </c>
      <c r="B2763" s="689"/>
      <c r="C2763" s="689"/>
      <c r="D2763" s="689"/>
      <c r="E2763" s="690"/>
    </row>
    <row r="2764" spans="1:5" x14ac:dyDescent="0.3">
      <c r="A2764" s="298"/>
      <c r="B2764" s="294"/>
      <c r="C2764" s="294"/>
      <c r="D2764" s="294"/>
      <c r="E2764" s="294"/>
    </row>
    <row r="2765" spans="1:5" x14ac:dyDescent="0.3">
      <c r="A2765" s="297" t="s">
        <v>57</v>
      </c>
      <c r="B2765" s="66">
        <v>10199500</v>
      </c>
      <c r="C2765" s="66"/>
      <c r="D2765" s="66"/>
      <c r="E2765" s="66">
        <f>B2765+C2765-D2765</f>
        <v>10199500</v>
      </c>
    </row>
    <row r="2766" spans="1:5" x14ac:dyDescent="0.3">
      <c r="A2766" s="298" t="s">
        <v>58</v>
      </c>
      <c r="B2766" s="294"/>
      <c r="C2766" s="294"/>
      <c r="D2766" s="294"/>
      <c r="E2766" s="294">
        <f t="shared" ref="E2766:E2829" si="84">B2766+C2766-D2766</f>
        <v>0</v>
      </c>
    </row>
    <row r="2767" spans="1:5" x14ac:dyDescent="0.3">
      <c r="A2767" s="299" t="s">
        <v>60</v>
      </c>
      <c r="B2767" s="294"/>
      <c r="C2767" s="294"/>
      <c r="D2767" s="294"/>
      <c r="E2767" s="294">
        <f t="shared" si="84"/>
        <v>0</v>
      </c>
    </row>
    <row r="2768" spans="1:5" x14ac:dyDescent="0.3">
      <c r="A2768" s="299" t="s">
        <v>818</v>
      </c>
      <c r="B2768" s="294"/>
      <c r="C2768" s="294"/>
      <c r="D2768" s="294"/>
      <c r="E2768" s="294">
        <f t="shared" si="84"/>
        <v>0</v>
      </c>
    </row>
    <row r="2769" spans="1:5" x14ac:dyDescent="0.3">
      <c r="A2769" s="297" t="s">
        <v>6</v>
      </c>
      <c r="B2769" s="66">
        <v>0</v>
      </c>
      <c r="C2769" s="66"/>
      <c r="D2769" s="66"/>
      <c r="E2769" s="66">
        <f t="shared" si="84"/>
        <v>0</v>
      </c>
    </row>
    <row r="2770" spans="1:5" x14ac:dyDescent="0.3">
      <c r="A2770" s="298" t="s">
        <v>62</v>
      </c>
      <c r="B2770" s="294"/>
      <c r="C2770" s="294"/>
      <c r="D2770" s="294"/>
      <c r="E2770" s="294">
        <f t="shared" si="84"/>
        <v>0</v>
      </c>
    </row>
    <row r="2771" spans="1:5" x14ac:dyDescent="0.3">
      <c r="A2771" s="299" t="s">
        <v>819</v>
      </c>
      <c r="B2771" s="145">
        <v>312000</v>
      </c>
      <c r="C2771" s="145"/>
      <c r="D2771" s="145"/>
      <c r="E2771" s="145">
        <f t="shared" si="84"/>
        <v>312000</v>
      </c>
    </row>
    <row r="2772" spans="1:5" x14ac:dyDescent="0.3">
      <c r="A2772" s="297" t="s">
        <v>6</v>
      </c>
      <c r="B2772" s="66">
        <v>312000</v>
      </c>
      <c r="C2772" s="66"/>
      <c r="D2772" s="66"/>
      <c r="E2772" s="66">
        <f t="shared" si="84"/>
        <v>312000</v>
      </c>
    </row>
    <row r="2773" spans="1:5" x14ac:dyDescent="0.3">
      <c r="A2773" s="293" t="s">
        <v>65</v>
      </c>
      <c r="B2773" s="294"/>
      <c r="C2773" s="294"/>
      <c r="D2773" s="294"/>
      <c r="E2773" s="294">
        <f t="shared" si="84"/>
        <v>0</v>
      </c>
    </row>
    <row r="2774" spans="1:5" x14ac:dyDescent="0.3">
      <c r="A2774" s="300" t="s">
        <v>66</v>
      </c>
      <c r="B2774" s="145">
        <v>200000</v>
      </c>
      <c r="C2774" s="145"/>
      <c r="D2774" s="145"/>
      <c r="E2774" s="145">
        <f t="shared" si="84"/>
        <v>200000</v>
      </c>
    </row>
    <row r="2775" spans="1:5" x14ac:dyDescent="0.3">
      <c r="A2775" s="300" t="s">
        <v>67</v>
      </c>
      <c r="B2775" s="145">
        <v>167500</v>
      </c>
      <c r="C2775" s="145"/>
      <c r="D2775" s="145"/>
      <c r="E2775" s="145">
        <f t="shared" si="84"/>
        <v>167500</v>
      </c>
    </row>
    <row r="2776" spans="1:5" x14ac:dyDescent="0.3">
      <c r="A2776" s="300" t="s">
        <v>68</v>
      </c>
      <c r="B2776" s="145">
        <v>180000</v>
      </c>
      <c r="C2776" s="145"/>
      <c r="D2776" s="145"/>
      <c r="E2776" s="145">
        <f t="shared" si="84"/>
        <v>180000</v>
      </c>
    </row>
    <row r="2777" spans="1:5" x14ac:dyDescent="0.3">
      <c r="A2777" s="300" t="s">
        <v>345</v>
      </c>
      <c r="B2777" s="145">
        <v>250000</v>
      </c>
      <c r="C2777" s="145"/>
      <c r="D2777" s="145"/>
      <c r="E2777" s="145">
        <f t="shared" si="84"/>
        <v>250000</v>
      </c>
    </row>
    <row r="2778" spans="1:5" x14ac:dyDescent="0.3">
      <c r="A2778" s="300" t="s">
        <v>821</v>
      </c>
      <c r="B2778" s="145">
        <v>100000</v>
      </c>
      <c r="C2778" s="145"/>
      <c r="D2778" s="145"/>
      <c r="E2778" s="145">
        <f t="shared" si="84"/>
        <v>100000</v>
      </c>
    </row>
    <row r="2779" spans="1:5" x14ac:dyDescent="0.3">
      <c r="A2779" s="300" t="s">
        <v>730</v>
      </c>
      <c r="B2779" s="145">
        <v>230000</v>
      </c>
      <c r="C2779" s="145"/>
      <c r="D2779" s="145"/>
      <c r="E2779" s="145">
        <f t="shared" si="84"/>
        <v>230000</v>
      </c>
    </row>
    <row r="2780" spans="1:5" x14ac:dyDescent="0.3">
      <c r="A2780" s="297" t="s">
        <v>6</v>
      </c>
      <c r="B2780" s="66">
        <v>1127500</v>
      </c>
      <c r="C2780" s="66"/>
      <c r="D2780" s="66"/>
      <c r="E2780" s="66">
        <f t="shared" si="84"/>
        <v>1127500</v>
      </c>
    </row>
    <row r="2781" spans="1:5" x14ac:dyDescent="0.3">
      <c r="A2781" s="298" t="s">
        <v>69</v>
      </c>
      <c r="B2781" s="294"/>
      <c r="C2781" s="294"/>
      <c r="D2781" s="294"/>
      <c r="E2781" s="294">
        <f t="shared" si="84"/>
        <v>0</v>
      </c>
    </row>
    <row r="2782" spans="1:5" x14ac:dyDescent="0.3">
      <c r="A2782" s="299" t="s">
        <v>70</v>
      </c>
      <c r="B2782" s="294">
        <v>0</v>
      </c>
      <c r="C2782" s="294"/>
      <c r="D2782" s="294"/>
      <c r="E2782" s="294">
        <f t="shared" si="84"/>
        <v>0</v>
      </c>
    </row>
    <row r="2783" spans="1:5" x14ac:dyDescent="0.3">
      <c r="A2783" s="299" t="s">
        <v>71</v>
      </c>
      <c r="B2783" s="145">
        <v>500000</v>
      </c>
      <c r="C2783" s="145"/>
      <c r="D2783" s="145"/>
      <c r="E2783" s="145">
        <f t="shared" si="84"/>
        <v>500000</v>
      </c>
    </row>
    <row r="2784" spans="1:5" x14ac:dyDescent="0.3">
      <c r="A2784" s="299" t="s">
        <v>886</v>
      </c>
      <c r="B2784" s="294"/>
      <c r="C2784" s="294"/>
      <c r="D2784" s="294"/>
      <c r="E2784" s="294">
        <f t="shared" si="84"/>
        <v>0</v>
      </c>
    </row>
    <row r="2785" spans="1:5" x14ac:dyDescent="0.3">
      <c r="A2785" s="299" t="s">
        <v>887</v>
      </c>
      <c r="B2785" s="294"/>
      <c r="C2785" s="294"/>
      <c r="D2785" s="294"/>
      <c r="E2785" s="294">
        <f t="shared" si="84"/>
        <v>0</v>
      </c>
    </row>
    <row r="2786" spans="1:5" x14ac:dyDescent="0.3">
      <c r="A2786" s="297" t="s">
        <v>6</v>
      </c>
      <c r="B2786" s="66">
        <v>500000</v>
      </c>
      <c r="C2786" s="66"/>
      <c r="D2786" s="66"/>
      <c r="E2786" s="66">
        <f t="shared" si="84"/>
        <v>500000</v>
      </c>
    </row>
    <row r="2787" spans="1:5" x14ac:dyDescent="0.3">
      <c r="A2787" s="298" t="s">
        <v>72</v>
      </c>
      <c r="B2787" s="294"/>
      <c r="C2787" s="294"/>
      <c r="D2787" s="294"/>
      <c r="E2787" s="294">
        <f t="shared" si="84"/>
        <v>0</v>
      </c>
    </row>
    <row r="2788" spans="1:5" x14ac:dyDescent="0.3">
      <c r="A2788" s="299" t="s">
        <v>73</v>
      </c>
      <c r="B2788" s="294"/>
      <c r="C2788" s="294"/>
      <c r="D2788" s="294"/>
      <c r="E2788" s="294">
        <f t="shared" si="84"/>
        <v>0</v>
      </c>
    </row>
    <row r="2789" spans="1:5" x14ac:dyDescent="0.3">
      <c r="A2789" s="299" t="s">
        <v>74</v>
      </c>
      <c r="B2789" s="294"/>
      <c r="C2789" s="294"/>
      <c r="D2789" s="294"/>
      <c r="E2789" s="294">
        <f t="shared" si="84"/>
        <v>0</v>
      </c>
    </row>
    <row r="2790" spans="1:5" x14ac:dyDescent="0.3">
      <c r="A2790" s="299" t="s">
        <v>146</v>
      </c>
      <c r="B2790" s="145"/>
      <c r="C2790" s="145"/>
      <c r="D2790" s="145"/>
      <c r="E2790" s="145">
        <f t="shared" si="84"/>
        <v>0</v>
      </c>
    </row>
    <row r="2791" spans="1:5" x14ac:dyDescent="0.3">
      <c r="A2791" s="300" t="s">
        <v>822</v>
      </c>
      <c r="B2791" s="145">
        <v>4500000</v>
      </c>
      <c r="C2791" s="145"/>
      <c r="D2791" s="145"/>
      <c r="E2791" s="145">
        <f t="shared" si="84"/>
        <v>4500000</v>
      </c>
    </row>
    <row r="2792" spans="1:5" x14ac:dyDescent="0.3">
      <c r="A2792" s="297" t="s">
        <v>6</v>
      </c>
      <c r="B2792" s="66">
        <v>4500000</v>
      </c>
      <c r="C2792" s="66"/>
      <c r="D2792" s="66"/>
      <c r="E2792" s="66">
        <f t="shared" si="84"/>
        <v>4500000</v>
      </c>
    </row>
    <row r="2793" spans="1:5" x14ac:dyDescent="0.3">
      <c r="A2793" s="298" t="s">
        <v>76</v>
      </c>
      <c r="B2793" s="294"/>
      <c r="C2793" s="294"/>
      <c r="D2793" s="294"/>
      <c r="E2793" s="294">
        <f t="shared" si="84"/>
        <v>0</v>
      </c>
    </row>
    <row r="2794" spans="1:5" x14ac:dyDescent="0.3">
      <c r="A2794" s="299" t="s">
        <v>152</v>
      </c>
      <c r="B2794" s="145">
        <v>50000</v>
      </c>
      <c r="C2794" s="145"/>
      <c r="D2794" s="145"/>
      <c r="E2794" s="145">
        <f t="shared" si="84"/>
        <v>50000</v>
      </c>
    </row>
    <row r="2795" spans="1:5" x14ac:dyDescent="0.3">
      <c r="A2795" s="297" t="s">
        <v>6</v>
      </c>
      <c r="B2795" s="66">
        <v>50000</v>
      </c>
      <c r="C2795" s="66"/>
      <c r="D2795" s="66"/>
      <c r="E2795" s="66">
        <f t="shared" si="84"/>
        <v>50000</v>
      </c>
    </row>
    <row r="2796" spans="1:5" x14ac:dyDescent="0.3">
      <c r="A2796" s="298" t="s">
        <v>78</v>
      </c>
      <c r="B2796" s="294"/>
      <c r="C2796" s="294"/>
      <c r="D2796" s="294"/>
      <c r="E2796" s="294">
        <f t="shared" si="84"/>
        <v>0</v>
      </c>
    </row>
    <row r="2797" spans="1:5" x14ac:dyDescent="0.3">
      <c r="A2797" s="299" t="s">
        <v>824</v>
      </c>
      <c r="B2797" s="145">
        <v>500000</v>
      </c>
      <c r="C2797" s="145"/>
      <c r="D2797" s="145"/>
      <c r="E2797" s="145">
        <f t="shared" si="84"/>
        <v>500000</v>
      </c>
    </row>
    <row r="2798" spans="1:5" x14ac:dyDescent="0.3">
      <c r="A2798" s="299" t="s">
        <v>825</v>
      </c>
      <c r="B2798" s="145"/>
      <c r="C2798" s="145"/>
      <c r="D2798" s="145"/>
      <c r="E2798" s="145">
        <f t="shared" si="84"/>
        <v>0</v>
      </c>
    </row>
    <row r="2799" spans="1:5" x14ac:dyDescent="0.3">
      <c r="A2799" s="299" t="s">
        <v>888</v>
      </c>
      <c r="B2799" s="145">
        <v>750000</v>
      </c>
      <c r="C2799" s="145"/>
      <c r="D2799" s="145"/>
      <c r="E2799" s="145">
        <f t="shared" si="84"/>
        <v>750000</v>
      </c>
    </row>
    <row r="2800" spans="1:5" x14ac:dyDescent="0.3">
      <c r="A2800" s="297" t="s">
        <v>6</v>
      </c>
      <c r="B2800" s="66">
        <v>1250000</v>
      </c>
      <c r="C2800" s="66"/>
      <c r="D2800" s="66"/>
      <c r="E2800" s="66">
        <f t="shared" si="84"/>
        <v>1250000</v>
      </c>
    </row>
    <row r="2801" spans="1:5" x14ac:dyDescent="0.3">
      <c r="A2801" s="298" t="s">
        <v>80</v>
      </c>
      <c r="B2801" s="294"/>
      <c r="C2801" s="294"/>
      <c r="D2801" s="294"/>
      <c r="E2801" s="294">
        <f t="shared" si="84"/>
        <v>0</v>
      </c>
    </row>
    <row r="2802" spans="1:5" x14ac:dyDescent="0.3">
      <c r="A2802" s="299" t="s">
        <v>81</v>
      </c>
      <c r="B2802" s="145">
        <v>150000</v>
      </c>
      <c r="C2802" s="145"/>
      <c r="D2802" s="145"/>
      <c r="E2802" s="145">
        <f t="shared" si="84"/>
        <v>150000</v>
      </c>
    </row>
    <row r="2803" spans="1:5" x14ac:dyDescent="0.3">
      <c r="A2803" s="299" t="s">
        <v>184</v>
      </c>
      <c r="B2803" s="145">
        <v>150000</v>
      </c>
      <c r="C2803" s="145"/>
      <c r="D2803" s="145"/>
      <c r="E2803" s="145">
        <f t="shared" si="84"/>
        <v>150000</v>
      </c>
    </row>
    <row r="2804" spans="1:5" x14ac:dyDescent="0.3">
      <c r="A2804" s="299" t="s">
        <v>889</v>
      </c>
      <c r="B2804" s="294"/>
      <c r="C2804" s="294"/>
      <c r="D2804" s="294"/>
      <c r="E2804" s="294">
        <f t="shared" si="84"/>
        <v>0</v>
      </c>
    </row>
    <row r="2805" spans="1:5" x14ac:dyDescent="0.3">
      <c r="A2805" s="297" t="s">
        <v>6</v>
      </c>
      <c r="B2805" s="66">
        <v>300000</v>
      </c>
      <c r="C2805" s="66"/>
      <c r="D2805" s="66"/>
      <c r="E2805" s="66">
        <f t="shared" si="84"/>
        <v>300000</v>
      </c>
    </row>
    <row r="2806" spans="1:5" x14ac:dyDescent="0.3">
      <c r="A2806" s="298" t="s">
        <v>82</v>
      </c>
      <c r="B2806" s="294"/>
      <c r="C2806" s="294"/>
      <c r="D2806" s="294"/>
      <c r="E2806" s="294">
        <f t="shared" si="84"/>
        <v>0</v>
      </c>
    </row>
    <row r="2807" spans="1:5" x14ac:dyDescent="0.3">
      <c r="A2807" s="299" t="s">
        <v>826</v>
      </c>
      <c r="B2807" s="294"/>
      <c r="C2807" s="294"/>
      <c r="D2807" s="294"/>
      <c r="E2807" s="294">
        <f t="shared" si="84"/>
        <v>0</v>
      </c>
    </row>
    <row r="2808" spans="1:5" x14ac:dyDescent="0.3">
      <c r="A2808" s="297" t="s">
        <v>6</v>
      </c>
      <c r="B2808" s="66">
        <v>0</v>
      </c>
      <c r="C2808" s="66"/>
      <c r="D2808" s="66"/>
      <c r="E2808" s="66">
        <f t="shared" si="84"/>
        <v>0</v>
      </c>
    </row>
    <row r="2809" spans="1:5" x14ac:dyDescent="0.3">
      <c r="A2809" s="298" t="s">
        <v>85</v>
      </c>
      <c r="B2809" s="294"/>
      <c r="C2809" s="294"/>
      <c r="D2809" s="294"/>
      <c r="E2809" s="294">
        <f t="shared" si="84"/>
        <v>0</v>
      </c>
    </row>
    <row r="2810" spans="1:5" x14ac:dyDescent="0.3">
      <c r="A2810" s="299" t="s">
        <v>86</v>
      </c>
      <c r="B2810" s="145">
        <v>100000</v>
      </c>
      <c r="C2810" s="145"/>
      <c r="D2810" s="145"/>
      <c r="E2810" s="145">
        <f t="shared" si="84"/>
        <v>100000</v>
      </c>
    </row>
    <row r="2811" spans="1:5" x14ac:dyDescent="0.3">
      <c r="A2811" s="299" t="s">
        <v>87</v>
      </c>
      <c r="B2811" s="145">
        <v>50000</v>
      </c>
      <c r="C2811" s="145"/>
      <c r="D2811" s="145"/>
      <c r="E2811" s="145">
        <f t="shared" si="84"/>
        <v>50000</v>
      </c>
    </row>
    <row r="2812" spans="1:5" x14ac:dyDescent="0.3">
      <c r="A2812" s="299" t="s">
        <v>88</v>
      </c>
      <c r="B2812" s="145">
        <v>0</v>
      </c>
      <c r="C2812" s="145"/>
      <c r="D2812" s="145"/>
      <c r="E2812" s="145">
        <f t="shared" si="84"/>
        <v>0</v>
      </c>
    </row>
    <row r="2813" spans="1:5" x14ac:dyDescent="0.3">
      <c r="A2813" s="297" t="s">
        <v>6</v>
      </c>
      <c r="B2813" s="66">
        <v>150000</v>
      </c>
      <c r="C2813" s="66"/>
      <c r="D2813" s="66"/>
      <c r="E2813" s="66">
        <f t="shared" si="84"/>
        <v>150000</v>
      </c>
    </row>
    <row r="2814" spans="1:5" x14ac:dyDescent="0.3">
      <c r="A2814" s="298" t="s">
        <v>89</v>
      </c>
      <c r="B2814" s="145"/>
      <c r="C2814" s="145"/>
      <c r="D2814" s="145"/>
      <c r="E2814" s="145">
        <f t="shared" si="84"/>
        <v>0</v>
      </c>
    </row>
    <row r="2815" spans="1:5" x14ac:dyDescent="0.3">
      <c r="A2815" s="299" t="s">
        <v>185</v>
      </c>
      <c r="B2815" s="145">
        <v>400000</v>
      </c>
      <c r="C2815" s="145"/>
      <c r="D2815" s="145"/>
      <c r="E2815" s="145">
        <f t="shared" si="84"/>
        <v>400000</v>
      </c>
    </row>
    <row r="2816" spans="1:5" x14ac:dyDescent="0.3">
      <c r="A2816" s="297" t="s">
        <v>6</v>
      </c>
      <c r="B2816" s="66">
        <v>400000</v>
      </c>
      <c r="C2816" s="66"/>
      <c r="D2816" s="66"/>
      <c r="E2816" s="66">
        <f t="shared" si="84"/>
        <v>400000</v>
      </c>
    </row>
    <row r="2817" spans="1:5" x14ac:dyDescent="0.3">
      <c r="A2817" s="298" t="s">
        <v>91</v>
      </c>
      <c r="B2817" s="294"/>
      <c r="C2817" s="294"/>
      <c r="D2817" s="294"/>
      <c r="E2817" s="294">
        <f t="shared" si="84"/>
        <v>0</v>
      </c>
    </row>
    <row r="2818" spans="1:5" x14ac:dyDescent="0.3">
      <c r="A2818" s="299" t="s">
        <v>92</v>
      </c>
      <c r="B2818" s="145">
        <v>10000</v>
      </c>
      <c r="C2818" s="145"/>
      <c r="D2818" s="145"/>
      <c r="E2818" s="145">
        <f t="shared" si="84"/>
        <v>10000</v>
      </c>
    </row>
    <row r="2819" spans="1:5" x14ac:dyDescent="0.3">
      <c r="A2819" s="297" t="s">
        <v>6</v>
      </c>
      <c r="B2819" s="66">
        <v>10000</v>
      </c>
      <c r="C2819" s="66"/>
      <c r="D2819" s="66"/>
      <c r="E2819" s="66">
        <f t="shared" si="84"/>
        <v>10000</v>
      </c>
    </row>
    <row r="2820" spans="1:5" x14ac:dyDescent="0.3">
      <c r="A2820" s="298" t="s">
        <v>186</v>
      </c>
      <c r="B2820" s="294"/>
      <c r="C2820" s="294"/>
      <c r="D2820" s="294"/>
      <c r="E2820" s="294">
        <f t="shared" si="84"/>
        <v>0</v>
      </c>
    </row>
    <row r="2821" spans="1:5" x14ac:dyDescent="0.3">
      <c r="A2821" s="298" t="s">
        <v>96</v>
      </c>
      <c r="B2821" s="294"/>
      <c r="C2821" s="294"/>
      <c r="D2821" s="294"/>
      <c r="E2821" s="294">
        <f t="shared" si="84"/>
        <v>0</v>
      </c>
    </row>
    <row r="2822" spans="1:5" x14ac:dyDescent="0.3">
      <c r="A2822" s="299" t="s">
        <v>831</v>
      </c>
      <c r="B2822" s="145">
        <v>200000</v>
      </c>
      <c r="C2822" s="145"/>
      <c r="D2822" s="145"/>
      <c r="E2822" s="145">
        <f t="shared" si="84"/>
        <v>200000</v>
      </c>
    </row>
    <row r="2823" spans="1:5" x14ac:dyDescent="0.3">
      <c r="A2823" s="306" t="s">
        <v>404</v>
      </c>
      <c r="B2823" s="145">
        <v>400000</v>
      </c>
      <c r="C2823" s="145"/>
      <c r="D2823" s="145"/>
      <c r="E2823" s="145">
        <f t="shared" si="84"/>
        <v>400000</v>
      </c>
    </row>
    <row r="2824" spans="1:5" x14ac:dyDescent="0.3">
      <c r="A2824" s="307" t="s">
        <v>6</v>
      </c>
      <c r="B2824" s="66">
        <v>600000</v>
      </c>
      <c r="C2824" s="66"/>
      <c r="D2824" s="66"/>
      <c r="E2824" s="66">
        <f t="shared" si="84"/>
        <v>600000</v>
      </c>
    </row>
    <row r="2825" spans="1:5" x14ac:dyDescent="0.3">
      <c r="A2825" s="298" t="s">
        <v>98</v>
      </c>
      <c r="B2825" s="294"/>
      <c r="C2825" s="294"/>
      <c r="D2825" s="294"/>
      <c r="E2825" s="294">
        <f t="shared" si="84"/>
        <v>0</v>
      </c>
    </row>
    <row r="2826" spans="1:5" x14ac:dyDescent="0.3">
      <c r="A2826" s="299" t="s">
        <v>99</v>
      </c>
      <c r="B2826" s="294"/>
      <c r="C2826" s="294"/>
      <c r="D2826" s="294"/>
      <c r="E2826" s="294">
        <f t="shared" si="84"/>
        <v>0</v>
      </c>
    </row>
    <row r="2827" spans="1:5" ht="37.5" x14ac:dyDescent="0.3">
      <c r="A2827" s="299" t="s">
        <v>891</v>
      </c>
      <c r="B2827" s="145">
        <v>1000000</v>
      </c>
      <c r="C2827" s="145"/>
      <c r="D2827" s="145"/>
      <c r="E2827" s="145">
        <f t="shared" si="84"/>
        <v>1000000</v>
      </c>
    </row>
    <row r="2828" spans="1:5" x14ac:dyDescent="0.3">
      <c r="A2828" s="297" t="s">
        <v>6</v>
      </c>
      <c r="B2828" s="66">
        <v>1000000</v>
      </c>
      <c r="C2828" s="66"/>
      <c r="D2828" s="66"/>
      <c r="E2828" s="66">
        <f t="shared" si="84"/>
        <v>1000000</v>
      </c>
    </row>
    <row r="2829" spans="1:5" x14ac:dyDescent="0.3">
      <c r="A2829" s="305" t="s">
        <v>102</v>
      </c>
      <c r="B2829" s="294"/>
      <c r="C2829" s="294"/>
      <c r="D2829" s="294"/>
      <c r="E2829" s="294">
        <f t="shared" si="84"/>
        <v>0</v>
      </c>
    </row>
    <row r="2830" spans="1:5" x14ac:dyDescent="0.3">
      <c r="A2830" s="305" t="s">
        <v>832</v>
      </c>
      <c r="B2830" s="294">
        <v>0</v>
      </c>
      <c r="C2830" s="294"/>
      <c r="D2830" s="294"/>
      <c r="E2830" s="294">
        <f t="shared" ref="E2830:E2835" si="85">B2830+C2830-D2830</f>
        <v>0</v>
      </c>
    </row>
    <row r="2831" spans="1:5" x14ac:dyDescent="0.3">
      <c r="A2831" s="297" t="s">
        <v>6</v>
      </c>
      <c r="B2831" s="66">
        <v>0</v>
      </c>
      <c r="C2831" s="66"/>
      <c r="D2831" s="66"/>
      <c r="E2831" s="66">
        <f t="shared" si="85"/>
        <v>0</v>
      </c>
    </row>
    <row r="2832" spans="1:5" x14ac:dyDescent="0.3">
      <c r="A2832" s="308"/>
      <c r="B2832" s="294"/>
      <c r="C2832" s="294"/>
      <c r="D2832" s="294"/>
      <c r="E2832" s="294">
        <f t="shared" si="85"/>
        <v>0</v>
      </c>
    </row>
    <row r="2833" spans="1:5" x14ac:dyDescent="0.3">
      <c r="A2833" s="297" t="s">
        <v>833</v>
      </c>
      <c r="B2833" s="66">
        <v>10199500</v>
      </c>
      <c r="C2833" s="66"/>
      <c r="D2833" s="66"/>
      <c r="E2833" s="66">
        <f t="shared" si="85"/>
        <v>10199500</v>
      </c>
    </row>
    <row r="2834" spans="1:5" x14ac:dyDescent="0.3">
      <c r="A2834" s="309"/>
      <c r="B2834" s="294"/>
      <c r="C2834" s="294"/>
      <c r="D2834" s="294"/>
      <c r="E2834" s="294">
        <f t="shared" si="85"/>
        <v>0</v>
      </c>
    </row>
    <row r="2835" spans="1:5" x14ac:dyDescent="0.3">
      <c r="A2835" s="297" t="s">
        <v>203</v>
      </c>
      <c r="B2835" s="66">
        <v>10199500</v>
      </c>
      <c r="C2835" s="66"/>
      <c r="D2835" s="66"/>
      <c r="E2835" s="66">
        <f t="shared" si="85"/>
        <v>10199500</v>
      </c>
    </row>
    <row r="2836" spans="1:5" x14ac:dyDescent="0.3">
      <c r="A2836" s="298" t="s">
        <v>140</v>
      </c>
      <c r="B2836" s="294"/>
      <c r="C2836" s="294"/>
      <c r="D2836" s="294"/>
      <c r="E2836" s="294"/>
    </row>
    <row r="2837" spans="1:5" x14ac:dyDescent="0.3">
      <c r="A2837" s="315" t="s">
        <v>892</v>
      </c>
      <c r="B2837" s="145">
        <v>3200000</v>
      </c>
      <c r="C2837" s="145"/>
      <c r="D2837" s="145"/>
      <c r="E2837" s="160">
        <f>B2837+C2837-D2837</f>
        <v>3200000</v>
      </c>
    </row>
    <row r="2838" spans="1:5" x14ac:dyDescent="0.3">
      <c r="A2838" s="316"/>
      <c r="B2838" s="145"/>
      <c r="C2838" s="145"/>
      <c r="D2838" s="145"/>
      <c r="E2838" s="160">
        <f>B2838+C2838-D2838</f>
        <v>0</v>
      </c>
    </row>
    <row r="2839" spans="1:5" x14ac:dyDescent="0.3">
      <c r="A2839" s="297" t="s">
        <v>6</v>
      </c>
      <c r="B2839" s="95">
        <v>3200000</v>
      </c>
      <c r="C2839" s="95"/>
      <c r="D2839" s="95"/>
      <c r="E2839" s="95">
        <f>B2839+C2839-D2839</f>
        <v>3200000</v>
      </c>
    </row>
    <row r="2840" spans="1:5" x14ac:dyDescent="0.3">
      <c r="A2840" s="298"/>
      <c r="B2840" s="145"/>
      <c r="C2840" s="145"/>
      <c r="D2840" s="145"/>
      <c r="E2840" s="145"/>
    </row>
    <row r="2841" spans="1:5" x14ac:dyDescent="0.3">
      <c r="A2841" s="297" t="s">
        <v>893</v>
      </c>
      <c r="B2841" s="292">
        <v>3200000</v>
      </c>
      <c r="C2841" s="292"/>
      <c r="D2841" s="292"/>
      <c r="E2841" s="292">
        <f>B2841+C2841-D2841</f>
        <v>3200000</v>
      </c>
    </row>
    <row r="2842" spans="1:5" x14ac:dyDescent="0.3">
      <c r="A2842" s="298"/>
      <c r="B2842" s="294"/>
      <c r="C2842" s="294"/>
      <c r="D2842" s="294"/>
      <c r="E2842" s="294"/>
    </row>
    <row r="2843" spans="1:5" x14ac:dyDescent="0.3">
      <c r="A2843" s="297" t="s">
        <v>692</v>
      </c>
      <c r="B2843" s="66">
        <v>13399500</v>
      </c>
      <c r="C2843" s="95"/>
      <c r="D2843" s="95"/>
      <c r="E2843" s="66">
        <f>B2843+C2843-D2843</f>
        <v>13399500</v>
      </c>
    </row>
    <row r="2844" spans="1:5" x14ac:dyDescent="0.3">
      <c r="A2844" s="317"/>
      <c r="B2844" s="263"/>
      <c r="C2844" s="263"/>
      <c r="D2844" s="263"/>
      <c r="E2844" s="263"/>
    </row>
    <row r="2845" spans="1:5" x14ac:dyDescent="0.3">
      <c r="A2845" s="317" t="s">
        <v>894</v>
      </c>
      <c r="B2845" s="263"/>
      <c r="C2845" s="263"/>
      <c r="D2845" s="263"/>
      <c r="E2845" s="263"/>
    </row>
    <row r="2846" spans="1:5" x14ac:dyDescent="0.3">
      <c r="A2846" s="297" t="s">
        <v>57</v>
      </c>
      <c r="B2846" s="66">
        <f>B2850+B2854+B2862+B2866+B2872+B2875+B2880+B2885+B2888+B2893+B2896+B2899+B2904+B2910+B2913</f>
        <v>4497000</v>
      </c>
      <c r="C2846" s="66">
        <f>C2850+C2854+C2862+C2866+C2872+C2875+C2880+C2885+C2888+C2893+C2896+C2899+C2904+C2910+C2913</f>
        <v>0</v>
      </c>
      <c r="D2846" s="66">
        <f>D2850+D2854+D2862+D2866+D2872+D2875+D2880+D2885+D2888+D2893+D2896+D2899+D2904+D2910+D2913</f>
        <v>800000</v>
      </c>
      <c r="E2846" s="66">
        <f>E2850+E2854+E2862+E2866+E2872+E2875+E2880+E2885+E2888+E2893+E2896+E2899+E2904+E2910+E2913</f>
        <v>3697000</v>
      </c>
    </row>
    <row r="2847" spans="1:5" x14ac:dyDescent="0.3">
      <c r="A2847" s="298" t="s">
        <v>58</v>
      </c>
      <c r="B2847" s="69"/>
      <c r="C2847" s="263"/>
      <c r="D2847" s="263"/>
      <c r="E2847" s="69">
        <f t="shared" ref="E2847:E2909" si="86">B2847+C2847-D2847</f>
        <v>0</v>
      </c>
    </row>
    <row r="2848" spans="1:5" x14ac:dyDescent="0.3">
      <c r="A2848" s="299" t="s">
        <v>60</v>
      </c>
      <c r="B2848" s="69"/>
      <c r="C2848" s="263"/>
      <c r="D2848" s="263"/>
      <c r="E2848" s="69">
        <f t="shared" si="86"/>
        <v>0</v>
      </c>
    </row>
    <row r="2849" spans="1:5" x14ac:dyDescent="0.3">
      <c r="A2849" s="299" t="s">
        <v>818</v>
      </c>
      <c r="B2849" s="69"/>
      <c r="C2849" s="263"/>
      <c r="D2849" s="263"/>
      <c r="E2849" s="69">
        <f t="shared" si="86"/>
        <v>0</v>
      </c>
    </row>
    <row r="2850" spans="1:5" x14ac:dyDescent="0.3">
      <c r="A2850" s="297" t="s">
        <v>6</v>
      </c>
      <c r="B2850" s="66">
        <v>0</v>
      </c>
      <c r="C2850" s="66"/>
      <c r="D2850" s="66"/>
      <c r="E2850" s="66">
        <f t="shared" si="86"/>
        <v>0</v>
      </c>
    </row>
    <row r="2851" spans="1:5" x14ac:dyDescent="0.3">
      <c r="A2851" s="298" t="s">
        <v>62</v>
      </c>
      <c r="B2851" s="72"/>
      <c r="C2851" s="318"/>
      <c r="D2851" s="318"/>
      <c r="E2851" s="72">
        <f t="shared" si="86"/>
        <v>0</v>
      </c>
    </row>
    <row r="2852" spans="1:5" x14ac:dyDescent="0.3">
      <c r="A2852" s="299" t="s">
        <v>819</v>
      </c>
      <c r="B2852" s="72">
        <v>132000</v>
      </c>
      <c r="C2852" s="318"/>
      <c r="D2852" s="318"/>
      <c r="E2852" s="72">
        <f t="shared" si="86"/>
        <v>132000</v>
      </c>
    </row>
    <row r="2853" spans="1:5" x14ac:dyDescent="0.3">
      <c r="A2853" s="299" t="s">
        <v>820</v>
      </c>
      <c r="B2853" s="69">
        <v>0</v>
      </c>
      <c r="C2853" s="263"/>
      <c r="D2853" s="263"/>
      <c r="E2853" s="69">
        <f t="shared" si="86"/>
        <v>0</v>
      </c>
    </row>
    <row r="2854" spans="1:5" x14ac:dyDescent="0.3">
      <c r="A2854" s="297" t="s">
        <v>6</v>
      </c>
      <c r="B2854" s="66">
        <v>132000</v>
      </c>
      <c r="C2854" s="66"/>
      <c r="D2854" s="66"/>
      <c r="E2854" s="66">
        <f t="shared" si="86"/>
        <v>132000</v>
      </c>
    </row>
    <row r="2855" spans="1:5" x14ac:dyDescent="0.3">
      <c r="A2855" s="298" t="s">
        <v>65</v>
      </c>
      <c r="B2855" s="69"/>
      <c r="C2855" s="263"/>
      <c r="D2855" s="263"/>
      <c r="E2855" s="69">
        <f t="shared" si="86"/>
        <v>0</v>
      </c>
    </row>
    <row r="2856" spans="1:5" x14ac:dyDescent="0.3">
      <c r="A2856" s="300" t="s">
        <v>66</v>
      </c>
      <c r="B2856" s="72">
        <v>250000</v>
      </c>
      <c r="C2856" s="318"/>
      <c r="D2856" s="318"/>
      <c r="E2856" s="72">
        <f t="shared" si="86"/>
        <v>250000</v>
      </c>
    </row>
    <row r="2857" spans="1:5" x14ac:dyDescent="0.3">
      <c r="A2857" s="300" t="s">
        <v>67</v>
      </c>
      <c r="B2857" s="72">
        <v>100000</v>
      </c>
      <c r="C2857" s="318"/>
      <c r="D2857" s="318"/>
      <c r="E2857" s="72">
        <f t="shared" si="86"/>
        <v>100000</v>
      </c>
    </row>
    <row r="2858" spans="1:5" x14ac:dyDescent="0.3">
      <c r="A2858" s="300" t="s">
        <v>68</v>
      </c>
      <c r="B2858" s="72">
        <v>150000</v>
      </c>
      <c r="C2858" s="318"/>
      <c r="D2858" s="318"/>
      <c r="E2858" s="72">
        <f t="shared" si="86"/>
        <v>150000</v>
      </c>
    </row>
    <row r="2859" spans="1:5" x14ac:dyDescent="0.3">
      <c r="A2859" s="300" t="s">
        <v>345</v>
      </c>
      <c r="B2859" s="72">
        <v>150000</v>
      </c>
      <c r="C2859" s="318"/>
      <c r="D2859" s="318"/>
      <c r="E2859" s="72">
        <f t="shared" si="86"/>
        <v>150000</v>
      </c>
    </row>
    <row r="2860" spans="1:5" x14ac:dyDescent="0.3">
      <c r="A2860" s="300" t="s">
        <v>821</v>
      </c>
      <c r="B2860" s="72">
        <v>150000</v>
      </c>
      <c r="C2860" s="318"/>
      <c r="D2860" s="318"/>
      <c r="E2860" s="72">
        <f t="shared" si="86"/>
        <v>150000</v>
      </c>
    </row>
    <row r="2861" spans="1:5" x14ac:dyDescent="0.3">
      <c r="A2861" s="300" t="s">
        <v>730</v>
      </c>
      <c r="B2861" s="72">
        <v>220000</v>
      </c>
      <c r="C2861" s="318"/>
      <c r="D2861" s="318"/>
      <c r="E2861" s="72">
        <f t="shared" si="86"/>
        <v>220000</v>
      </c>
    </row>
    <row r="2862" spans="1:5" x14ac:dyDescent="0.3">
      <c r="A2862" s="297" t="s">
        <v>6</v>
      </c>
      <c r="B2862" s="66">
        <v>1020000</v>
      </c>
      <c r="C2862" s="66"/>
      <c r="D2862" s="66"/>
      <c r="E2862" s="66">
        <f t="shared" si="86"/>
        <v>1020000</v>
      </c>
    </row>
    <row r="2863" spans="1:5" x14ac:dyDescent="0.3">
      <c r="A2863" s="298" t="s">
        <v>69</v>
      </c>
      <c r="B2863" s="69"/>
      <c r="C2863" s="263"/>
      <c r="D2863" s="263"/>
      <c r="E2863" s="69">
        <f t="shared" si="86"/>
        <v>0</v>
      </c>
    </row>
    <row r="2864" spans="1:5" x14ac:dyDescent="0.3">
      <c r="A2864" s="299" t="s">
        <v>70</v>
      </c>
      <c r="B2864" s="72">
        <v>250000</v>
      </c>
      <c r="C2864" s="318"/>
      <c r="D2864" s="318"/>
      <c r="E2864" s="72">
        <f t="shared" si="86"/>
        <v>250000</v>
      </c>
    </row>
    <row r="2865" spans="1:5" x14ac:dyDescent="0.3">
      <c r="A2865" s="299" t="s">
        <v>71</v>
      </c>
      <c r="B2865" s="69"/>
      <c r="C2865" s="263"/>
      <c r="D2865" s="263"/>
      <c r="E2865" s="69">
        <f t="shared" si="86"/>
        <v>0</v>
      </c>
    </row>
    <row r="2866" spans="1:5" x14ac:dyDescent="0.3">
      <c r="A2866" s="297" t="s">
        <v>6</v>
      </c>
      <c r="B2866" s="66">
        <v>250000</v>
      </c>
      <c r="C2866" s="66"/>
      <c r="D2866" s="66"/>
      <c r="E2866" s="66">
        <f t="shared" si="86"/>
        <v>250000</v>
      </c>
    </row>
    <row r="2867" spans="1:5" x14ac:dyDescent="0.3">
      <c r="A2867" s="298" t="s">
        <v>72</v>
      </c>
      <c r="B2867" s="69"/>
      <c r="C2867" s="263"/>
      <c r="D2867" s="263"/>
      <c r="E2867" s="69">
        <f t="shared" si="86"/>
        <v>0</v>
      </c>
    </row>
    <row r="2868" spans="1:5" x14ac:dyDescent="0.3">
      <c r="A2868" s="299" t="s">
        <v>73</v>
      </c>
      <c r="B2868" s="69"/>
      <c r="C2868" s="263"/>
      <c r="D2868" s="263"/>
      <c r="E2868" s="69">
        <f t="shared" si="86"/>
        <v>0</v>
      </c>
    </row>
    <row r="2869" spans="1:5" x14ac:dyDescent="0.3">
      <c r="A2869" s="299" t="s">
        <v>74</v>
      </c>
      <c r="B2869" s="72">
        <v>50000</v>
      </c>
      <c r="C2869" s="318"/>
      <c r="D2869" s="318"/>
      <c r="E2869" s="72">
        <f t="shared" si="86"/>
        <v>50000</v>
      </c>
    </row>
    <row r="2870" spans="1:5" x14ac:dyDescent="0.3">
      <c r="A2870" s="299" t="s">
        <v>146</v>
      </c>
      <c r="B2870" s="72">
        <v>350000</v>
      </c>
      <c r="C2870" s="318"/>
      <c r="D2870" s="318"/>
      <c r="E2870" s="72">
        <f t="shared" si="86"/>
        <v>350000</v>
      </c>
    </row>
    <row r="2871" spans="1:5" x14ac:dyDescent="0.3">
      <c r="A2871" s="300" t="s">
        <v>822</v>
      </c>
      <c r="B2871" s="69"/>
      <c r="C2871" s="263"/>
      <c r="D2871" s="263"/>
      <c r="E2871" s="69">
        <f t="shared" si="86"/>
        <v>0</v>
      </c>
    </row>
    <row r="2872" spans="1:5" x14ac:dyDescent="0.3">
      <c r="A2872" s="297" t="s">
        <v>6</v>
      </c>
      <c r="B2872" s="66">
        <v>400000</v>
      </c>
      <c r="C2872" s="66"/>
      <c r="D2872" s="66"/>
      <c r="E2872" s="66">
        <f t="shared" si="86"/>
        <v>400000</v>
      </c>
    </row>
    <row r="2873" spans="1:5" x14ac:dyDescent="0.3">
      <c r="A2873" s="298" t="s">
        <v>76</v>
      </c>
      <c r="B2873" s="72"/>
      <c r="C2873" s="318"/>
      <c r="D2873" s="318"/>
      <c r="E2873" s="72">
        <f t="shared" si="86"/>
        <v>0</v>
      </c>
    </row>
    <row r="2874" spans="1:5" x14ac:dyDescent="0.3">
      <c r="A2874" s="299" t="s">
        <v>152</v>
      </c>
      <c r="B2874" s="72">
        <v>50000</v>
      </c>
      <c r="C2874" s="318"/>
      <c r="D2874" s="318"/>
      <c r="E2874" s="72">
        <f t="shared" si="86"/>
        <v>50000</v>
      </c>
    </row>
    <row r="2875" spans="1:5" x14ac:dyDescent="0.3">
      <c r="A2875" s="297" t="s">
        <v>6</v>
      </c>
      <c r="B2875" s="66">
        <v>50000</v>
      </c>
      <c r="C2875" s="66"/>
      <c r="D2875" s="66"/>
      <c r="E2875" s="66">
        <f t="shared" si="86"/>
        <v>50000</v>
      </c>
    </row>
    <row r="2876" spans="1:5" x14ac:dyDescent="0.3">
      <c r="A2876" s="298" t="s">
        <v>78</v>
      </c>
      <c r="B2876" s="69"/>
      <c r="C2876" s="263"/>
      <c r="D2876" s="263"/>
      <c r="E2876" s="69">
        <f t="shared" si="86"/>
        <v>0</v>
      </c>
    </row>
    <row r="2877" spans="1:5" x14ac:dyDescent="0.3">
      <c r="A2877" s="299" t="s">
        <v>824</v>
      </c>
      <c r="B2877" s="69"/>
      <c r="C2877" s="263"/>
      <c r="D2877" s="263"/>
      <c r="E2877" s="69">
        <f t="shared" si="86"/>
        <v>0</v>
      </c>
    </row>
    <row r="2878" spans="1:5" x14ac:dyDescent="0.3">
      <c r="A2878" s="299" t="s">
        <v>825</v>
      </c>
      <c r="B2878" s="72"/>
      <c r="C2878" s="318"/>
      <c r="D2878" s="318"/>
      <c r="E2878" s="72">
        <f t="shared" si="86"/>
        <v>0</v>
      </c>
    </row>
    <row r="2879" spans="1:5" x14ac:dyDescent="0.3">
      <c r="A2879" s="299" t="s">
        <v>888</v>
      </c>
      <c r="B2879" s="72">
        <v>500000</v>
      </c>
      <c r="C2879" s="318"/>
      <c r="D2879" s="318"/>
      <c r="E2879" s="72">
        <f t="shared" si="86"/>
        <v>500000</v>
      </c>
    </row>
    <row r="2880" spans="1:5" x14ac:dyDescent="0.3">
      <c r="A2880" s="297" t="s">
        <v>6</v>
      </c>
      <c r="B2880" s="66">
        <v>500000</v>
      </c>
      <c r="C2880" s="66"/>
      <c r="D2880" s="66"/>
      <c r="E2880" s="66">
        <f t="shared" si="86"/>
        <v>500000</v>
      </c>
    </row>
    <row r="2881" spans="1:5" x14ac:dyDescent="0.3">
      <c r="A2881" s="298" t="s">
        <v>80</v>
      </c>
      <c r="B2881" s="69"/>
      <c r="C2881" s="263"/>
      <c r="D2881" s="263"/>
      <c r="E2881" s="69">
        <f t="shared" si="86"/>
        <v>0</v>
      </c>
    </row>
    <row r="2882" spans="1:5" x14ac:dyDescent="0.3">
      <c r="A2882" s="299" t="s">
        <v>81</v>
      </c>
      <c r="B2882" s="72">
        <v>145000</v>
      </c>
      <c r="C2882" s="318"/>
      <c r="D2882" s="318"/>
      <c r="E2882" s="72">
        <f t="shared" si="86"/>
        <v>145000</v>
      </c>
    </row>
    <row r="2883" spans="1:5" x14ac:dyDescent="0.3">
      <c r="A2883" s="299" t="s">
        <v>184</v>
      </c>
      <c r="B2883" s="72">
        <v>200000</v>
      </c>
      <c r="C2883" s="318"/>
      <c r="D2883" s="318"/>
      <c r="E2883" s="72">
        <f t="shared" si="86"/>
        <v>200000</v>
      </c>
    </row>
    <row r="2884" spans="1:5" x14ac:dyDescent="0.3">
      <c r="A2884" s="299" t="s">
        <v>889</v>
      </c>
      <c r="B2884" s="72"/>
      <c r="C2884" s="318"/>
      <c r="D2884" s="318"/>
      <c r="E2884" s="72">
        <f t="shared" si="86"/>
        <v>0</v>
      </c>
    </row>
    <row r="2885" spans="1:5" x14ac:dyDescent="0.3">
      <c r="A2885" s="297" t="s">
        <v>6</v>
      </c>
      <c r="B2885" s="66">
        <v>345000</v>
      </c>
      <c r="C2885" s="66"/>
      <c r="D2885" s="66"/>
      <c r="E2885" s="66">
        <f t="shared" si="86"/>
        <v>345000</v>
      </c>
    </row>
    <row r="2886" spans="1:5" x14ac:dyDescent="0.3">
      <c r="A2886" s="298" t="s">
        <v>82</v>
      </c>
      <c r="B2886" s="69"/>
      <c r="C2886" s="263"/>
      <c r="D2886" s="263"/>
      <c r="E2886" s="69">
        <f t="shared" si="86"/>
        <v>0</v>
      </c>
    </row>
    <row r="2887" spans="1:5" x14ac:dyDescent="0.3">
      <c r="A2887" s="299" t="s">
        <v>826</v>
      </c>
      <c r="B2887" s="69"/>
      <c r="C2887" s="263"/>
      <c r="D2887" s="263"/>
      <c r="E2887" s="69">
        <f t="shared" si="86"/>
        <v>0</v>
      </c>
    </row>
    <row r="2888" spans="1:5" x14ac:dyDescent="0.3">
      <c r="A2888" s="297" t="s">
        <v>6</v>
      </c>
      <c r="B2888" s="66">
        <v>0</v>
      </c>
      <c r="C2888" s="66"/>
      <c r="D2888" s="66"/>
      <c r="E2888" s="66">
        <f t="shared" si="86"/>
        <v>0</v>
      </c>
    </row>
    <row r="2889" spans="1:5" x14ac:dyDescent="0.3">
      <c r="A2889" s="298" t="s">
        <v>85</v>
      </c>
      <c r="B2889" s="69"/>
      <c r="C2889" s="263"/>
      <c r="D2889" s="263"/>
      <c r="E2889" s="69">
        <f t="shared" si="86"/>
        <v>0</v>
      </c>
    </row>
    <row r="2890" spans="1:5" x14ac:dyDescent="0.3">
      <c r="A2890" s="299" t="s">
        <v>86</v>
      </c>
      <c r="B2890" s="72">
        <v>150000</v>
      </c>
      <c r="C2890" s="318"/>
      <c r="D2890" s="318"/>
      <c r="E2890" s="72">
        <f t="shared" si="86"/>
        <v>150000</v>
      </c>
    </row>
    <row r="2891" spans="1:5" x14ac:dyDescent="0.3">
      <c r="A2891" s="299" t="s">
        <v>87</v>
      </c>
      <c r="B2891" s="72">
        <v>50000</v>
      </c>
      <c r="C2891" s="318"/>
      <c r="D2891" s="318"/>
      <c r="E2891" s="72">
        <f t="shared" si="86"/>
        <v>50000</v>
      </c>
    </row>
    <row r="2892" spans="1:5" x14ac:dyDescent="0.3">
      <c r="A2892" s="299" t="s">
        <v>88</v>
      </c>
      <c r="B2892" s="72">
        <v>0</v>
      </c>
      <c r="C2892" s="318"/>
      <c r="D2892" s="318"/>
      <c r="E2892" s="72">
        <f t="shared" si="86"/>
        <v>0</v>
      </c>
    </row>
    <row r="2893" spans="1:5" x14ac:dyDescent="0.3">
      <c r="A2893" s="297" t="s">
        <v>6</v>
      </c>
      <c r="B2893" s="66">
        <v>200000</v>
      </c>
      <c r="C2893" s="66"/>
      <c r="D2893" s="66"/>
      <c r="E2893" s="66">
        <f t="shared" si="86"/>
        <v>200000</v>
      </c>
    </row>
    <row r="2894" spans="1:5" x14ac:dyDescent="0.3">
      <c r="A2894" s="298" t="s">
        <v>89</v>
      </c>
      <c r="B2894" s="69"/>
      <c r="C2894" s="263"/>
      <c r="D2894" s="263"/>
      <c r="E2894" s="69">
        <f t="shared" si="86"/>
        <v>0</v>
      </c>
    </row>
    <row r="2895" spans="1:5" x14ac:dyDescent="0.3">
      <c r="A2895" s="299" t="s">
        <v>185</v>
      </c>
      <c r="B2895" s="72">
        <v>400000</v>
      </c>
      <c r="C2895" s="318"/>
      <c r="D2895" s="318"/>
      <c r="E2895" s="72">
        <f t="shared" si="86"/>
        <v>400000</v>
      </c>
    </row>
    <row r="2896" spans="1:5" x14ac:dyDescent="0.3">
      <c r="A2896" s="297" t="s">
        <v>6</v>
      </c>
      <c r="B2896" s="66">
        <v>400000</v>
      </c>
      <c r="C2896" s="66"/>
      <c r="D2896" s="66"/>
      <c r="E2896" s="66">
        <f t="shared" si="86"/>
        <v>400000</v>
      </c>
    </row>
    <row r="2897" spans="1:5" x14ac:dyDescent="0.3">
      <c r="A2897" s="298" t="s">
        <v>91</v>
      </c>
      <c r="B2897" s="69"/>
      <c r="C2897" s="263"/>
      <c r="D2897" s="263"/>
      <c r="E2897" s="69">
        <f t="shared" si="86"/>
        <v>0</v>
      </c>
    </row>
    <row r="2898" spans="1:5" x14ac:dyDescent="0.3">
      <c r="A2898" s="299" t="s">
        <v>92</v>
      </c>
      <c r="B2898" s="69"/>
      <c r="C2898" s="263"/>
      <c r="D2898" s="263"/>
      <c r="E2898" s="69">
        <f t="shared" si="86"/>
        <v>0</v>
      </c>
    </row>
    <row r="2899" spans="1:5" x14ac:dyDescent="0.3">
      <c r="A2899" s="297" t="s">
        <v>6</v>
      </c>
      <c r="B2899" s="66">
        <v>0</v>
      </c>
      <c r="C2899" s="66"/>
      <c r="D2899" s="66"/>
      <c r="E2899" s="66">
        <f t="shared" si="86"/>
        <v>0</v>
      </c>
    </row>
    <row r="2900" spans="1:5" x14ac:dyDescent="0.3">
      <c r="A2900" s="298" t="s">
        <v>186</v>
      </c>
      <c r="B2900" s="69"/>
      <c r="C2900" s="263"/>
      <c r="D2900" s="263"/>
      <c r="E2900" s="69">
        <f t="shared" si="86"/>
        <v>0</v>
      </c>
    </row>
    <row r="2901" spans="1:5" x14ac:dyDescent="0.3">
      <c r="A2901" s="298" t="s">
        <v>96</v>
      </c>
      <c r="B2901" s="72"/>
      <c r="C2901" s="318"/>
      <c r="D2901" s="318"/>
      <c r="E2901" s="72">
        <f t="shared" si="86"/>
        <v>0</v>
      </c>
    </row>
    <row r="2902" spans="1:5" x14ac:dyDescent="0.3">
      <c r="A2902" s="299" t="s">
        <v>831</v>
      </c>
      <c r="B2902" s="72">
        <v>200000</v>
      </c>
      <c r="C2902" s="318"/>
      <c r="D2902" s="318"/>
      <c r="E2902" s="72">
        <f t="shared" si="86"/>
        <v>200000</v>
      </c>
    </row>
    <row r="2903" spans="1:5" x14ac:dyDescent="0.3">
      <c r="A2903" s="306" t="s">
        <v>404</v>
      </c>
      <c r="B2903" s="72">
        <v>200000</v>
      </c>
      <c r="C2903" s="318"/>
      <c r="D2903" s="318"/>
      <c r="E2903" s="72">
        <f t="shared" si="86"/>
        <v>200000</v>
      </c>
    </row>
    <row r="2904" spans="1:5" x14ac:dyDescent="0.3">
      <c r="A2904" s="307" t="s">
        <v>6</v>
      </c>
      <c r="B2904" s="66">
        <v>400000</v>
      </c>
      <c r="C2904" s="66"/>
      <c r="D2904" s="66"/>
      <c r="E2904" s="66">
        <f t="shared" si="86"/>
        <v>400000</v>
      </c>
    </row>
    <row r="2905" spans="1:5" x14ac:dyDescent="0.3">
      <c r="A2905" s="298" t="s">
        <v>98</v>
      </c>
      <c r="B2905" s="69"/>
      <c r="C2905" s="263"/>
      <c r="D2905" s="263"/>
      <c r="E2905" s="69">
        <f t="shared" si="86"/>
        <v>0</v>
      </c>
    </row>
    <row r="2906" spans="1:5" x14ac:dyDescent="0.3">
      <c r="A2906" s="299" t="s">
        <v>99</v>
      </c>
      <c r="B2906" s="69"/>
      <c r="C2906" s="263"/>
      <c r="D2906" s="263"/>
      <c r="E2906" s="69">
        <f t="shared" si="86"/>
        <v>0</v>
      </c>
    </row>
    <row r="2907" spans="1:5" ht="37.5" x14ac:dyDescent="0.3">
      <c r="A2907" s="299" t="s">
        <v>891</v>
      </c>
      <c r="B2907" s="72"/>
      <c r="C2907" s="318"/>
      <c r="D2907" s="318"/>
      <c r="E2907" s="72">
        <f t="shared" si="86"/>
        <v>0</v>
      </c>
    </row>
    <row r="2908" spans="1:5" x14ac:dyDescent="0.3">
      <c r="A2908" s="299" t="s">
        <v>895</v>
      </c>
      <c r="B2908" s="72">
        <v>800000</v>
      </c>
      <c r="C2908" s="318"/>
      <c r="D2908" s="72">
        <v>800000</v>
      </c>
      <c r="E2908" s="72">
        <f t="shared" si="86"/>
        <v>0</v>
      </c>
    </row>
    <row r="2909" spans="1:5" x14ac:dyDescent="0.3">
      <c r="A2909" s="299" t="s">
        <v>406</v>
      </c>
      <c r="B2909" s="72"/>
      <c r="C2909" s="318"/>
      <c r="D2909" s="318"/>
      <c r="E2909" s="72">
        <f t="shared" si="86"/>
        <v>0</v>
      </c>
    </row>
    <row r="2910" spans="1:5" x14ac:dyDescent="0.3">
      <c r="A2910" s="297" t="s">
        <v>6</v>
      </c>
      <c r="B2910" s="66">
        <f>B2908</f>
        <v>800000</v>
      </c>
      <c r="C2910" s="66">
        <f>C2908</f>
        <v>0</v>
      </c>
      <c r="D2910" s="66">
        <f>D2908</f>
        <v>800000</v>
      </c>
      <c r="E2910" s="66">
        <f>E2908</f>
        <v>0</v>
      </c>
    </row>
    <row r="2911" spans="1:5" x14ac:dyDescent="0.3">
      <c r="A2911" s="305" t="s">
        <v>102</v>
      </c>
      <c r="B2911" s="69"/>
      <c r="C2911" s="263"/>
      <c r="D2911" s="263"/>
      <c r="E2911" s="69">
        <f t="shared" ref="E2911:E2974" si="87">B2911+C2911-D2911</f>
        <v>0</v>
      </c>
    </row>
    <row r="2912" spans="1:5" x14ac:dyDescent="0.3">
      <c r="A2912" s="305" t="s">
        <v>832</v>
      </c>
      <c r="B2912" s="69">
        <v>0</v>
      </c>
      <c r="C2912" s="263"/>
      <c r="D2912" s="263"/>
      <c r="E2912" s="69">
        <f t="shared" si="87"/>
        <v>0</v>
      </c>
    </row>
    <row r="2913" spans="1:5" x14ac:dyDescent="0.3">
      <c r="A2913" s="297" t="s">
        <v>6</v>
      </c>
      <c r="B2913" s="66">
        <v>0</v>
      </c>
      <c r="C2913" s="66"/>
      <c r="D2913" s="66"/>
      <c r="E2913" s="66">
        <f t="shared" si="87"/>
        <v>0</v>
      </c>
    </row>
    <row r="2914" spans="1:5" x14ac:dyDescent="0.3">
      <c r="A2914" s="308"/>
      <c r="B2914" s="69"/>
      <c r="C2914" s="263"/>
      <c r="D2914" s="263"/>
      <c r="E2914" s="69">
        <f t="shared" si="87"/>
        <v>0</v>
      </c>
    </row>
    <row r="2915" spans="1:5" x14ac:dyDescent="0.3">
      <c r="A2915" s="297" t="s">
        <v>833</v>
      </c>
      <c r="B2915" s="66">
        <f>B2846</f>
        <v>4497000</v>
      </c>
      <c r="C2915" s="66">
        <f>C2846</f>
        <v>0</v>
      </c>
      <c r="D2915" s="66">
        <f>D2846</f>
        <v>800000</v>
      </c>
      <c r="E2915" s="66">
        <f>E2846</f>
        <v>3697000</v>
      </c>
    </row>
    <row r="2916" spans="1:5" x14ac:dyDescent="0.3">
      <c r="A2916" s="309"/>
      <c r="B2916" s="69"/>
      <c r="C2916" s="263"/>
      <c r="D2916" s="263"/>
      <c r="E2916" s="69">
        <f t="shared" si="87"/>
        <v>0</v>
      </c>
    </row>
    <row r="2917" spans="1:5" x14ac:dyDescent="0.3">
      <c r="A2917" s="297" t="s">
        <v>203</v>
      </c>
      <c r="B2917" s="66">
        <f>B2915</f>
        <v>4497000</v>
      </c>
      <c r="C2917" s="66">
        <f>C2915</f>
        <v>0</v>
      </c>
      <c r="D2917" s="66">
        <f>D2915</f>
        <v>800000</v>
      </c>
      <c r="E2917" s="66">
        <f>E2915</f>
        <v>3697000</v>
      </c>
    </row>
    <row r="2918" spans="1:5" x14ac:dyDescent="0.3">
      <c r="A2918" s="298" t="s">
        <v>140</v>
      </c>
      <c r="B2918" s="69"/>
      <c r="C2918" s="263"/>
      <c r="D2918" s="263"/>
      <c r="E2918" s="69">
        <f t="shared" si="87"/>
        <v>0</v>
      </c>
    </row>
    <row r="2919" spans="1:5" x14ac:dyDescent="0.3">
      <c r="A2919" s="304"/>
      <c r="B2919" s="72"/>
      <c r="C2919" s="318"/>
      <c r="D2919" s="72"/>
      <c r="E2919" s="72">
        <f t="shared" si="87"/>
        <v>0</v>
      </c>
    </row>
    <row r="2920" spans="1:5" x14ac:dyDescent="0.3">
      <c r="A2920" s="304" t="s">
        <v>896</v>
      </c>
      <c r="B2920" s="72">
        <v>8339110</v>
      </c>
      <c r="C2920" s="318"/>
      <c r="D2920" s="318"/>
      <c r="E2920" s="72">
        <f t="shared" si="87"/>
        <v>8339110</v>
      </c>
    </row>
    <row r="2921" spans="1:5" x14ac:dyDescent="0.3">
      <c r="A2921" s="304" t="s">
        <v>897</v>
      </c>
      <c r="B2921" s="72">
        <v>2300000</v>
      </c>
      <c r="C2921" s="318"/>
      <c r="D2921" s="318"/>
      <c r="E2921" s="72">
        <f t="shared" si="87"/>
        <v>2300000</v>
      </c>
    </row>
    <row r="2922" spans="1:5" x14ac:dyDescent="0.3">
      <c r="A2922" s="304" t="s">
        <v>867</v>
      </c>
      <c r="B2922" s="72">
        <v>1058175</v>
      </c>
      <c r="C2922" s="318"/>
      <c r="D2922" s="318"/>
      <c r="E2922" s="72">
        <f t="shared" si="87"/>
        <v>1058175</v>
      </c>
    </row>
    <row r="2923" spans="1:5" x14ac:dyDescent="0.3">
      <c r="A2923" s="304" t="s">
        <v>865</v>
      </c>
      <c r="B2923" s="72"/>
      <c r="C2923" s="318"/>
      <c r="D2923" s="318"/>
      <c r="E2923" s="72">
        <f t="shared" si="87"/>
        <v>0</v>
      </c>
    </row>
    <row r="2924" spans="1:5" x14ac:dyDescent="0.3">
      <c r="A2924" s="304" t="s">
        <v>898</v>
      </c>
      <c r="B2924" s="72">
        <v>7000000</v>
      </c>
      <c r="C2924" s="263"/>
      <c r="D2924" s="72">
        <v>7000000</v>
      </c>
      <c r="E2924" s="72"/>
    </row>
    <row r="2925" spans="1:5" x14ac:dyDescent="0.3">
      <c r="A2925" s="304" t="s">
        <v>899</v>
      </c>
      <c r="B2925" s="72">
        <v>2000000</v>
      </c>
      <c r="C2925" s="263"/>
      <c r="D2925" s="318"/>
      <c r="E2925" s="72">
        <f t="shared" si="87"/>
        <v>2000000</v>
      </c>
    </row>
    <row r="2926" spans="1:5" x14ac:dyDescent="0.3">
      <c r="A2926" s="304" t="s">
        <v>900</v>
      </c>
      <c r="B2926" s="72">
        <v>2500000</v>
      </c>
      <c r="C2926" s="263"/>
      <c r="D2926" s="318"/>
      <c r="E2926" s="72">
        <f t="shared" si="87"/>
        <v>2500000</v>
      </c>
    </row>
    <row r="2927" spans="1:5" x14ac:dyDescent="0.3">
      <c r="A2927" s="304" t="s">
        <v>901</v>
      </c>
      <c r="B2927" s="72">
        <v>3000000</v>
      </c>
      <c r="C2927" s="263"/>
      <c r="D2927" s="72">
        <v>3000000</v>
      </c>
      <c r="E2927" s="72">
        <f t="shared" si="87"/>
        <v>0</v>
      </c>
    </row>
    <row r="2928" spans="1:5" x14ac:dyDescent="0.3">
      <c r="A2928" s="304" t="s">
        <v>902</v>
      </c>
      <c r="B2928" s="72">
        <v>2000000</v>
      </c>
      <c r="C2928" s="263"/>
      <c r="D2928" s="72">
        <v>2000000</v>
      </c>
      <c r="E2928" s="72">
        <f t="shared" si="87"/>
        <v>0</v>
      </c>
    </row>
    <row r="2929" spans="1:5" x14ac:dyDescent="0.3">
      <c r="A2929" s="304" t="s">
        <v>903</v>
      </c>
      <c r="B2929" s="72">
        <v>5000000</v>
      </c>
      <c r="C2929" s="263"/>
      <c r="D2929" s="72">
        <v>5000000</v>
      </c>
      <c r="E2929" s="72">
        <f t="shared" si="87"/>
        <v>0</v>
      </c>
    </row>
    <row r="2930" spans="1:5" x14ac:dyDescent="0.3">
      <c r="A2930" s="304" t="s">
        <v>904</v>
      </c>
      <c r="B2930" s="72">
        <v>2251000</v>
      </c>
      <c r="C2930" s="263"/>
      <c r="D2930" s="72">
        <v>1251000</v>
      </c>
      <c r="E2930" s="72">
        <f t="shared" si="87"/>
        <v>1000000</v>
      </c>
    </row>
    <row r="2931" spans="1:5" x14ac:dyDescent="0.3">
      <c r="A2931" s="315" t="s">
        <v>905</v>
      </c>
      <c r="B2931" s="72">
        <v>1500000</v>
      </c>
      <c r="C2931" s="263"/>
      <c r="D2931" s="72">
        <v>1500000</v>
      </c>
      <c r="E2931" s="72">
        <f t="shared" si="87"/>
        <v>0</v>
      </c>
    </row>
    <row r="2932" spans="1:5" x14ac:dyDescent="0.3">
      <c r="A2932" s="315" t="s">
        <v>906</v>
      </c>
      <c r="B2932" s="72">
        <v>1000000</v>
      </c>
      <c r="C2932" s="263"/>
      <c r="D2932" s="72">
        <v>1000000</v>
      </c>
      <c r="E2932" s="72">
        <f t="shared" si="87"/>
        <v>0</v>
      </c>
    </row>
    <row r="2933" spans="1:5" x14ac:dyDescent="0.3">
      <c r="A2933" s="315" t="s">
        <v>907</v>
      </c>
      <c r="B2933" s="72">
        <v>1000000</v>
      </c>
      <c r="C2933" s="263"/>
      <c r="D2933" s="72">
        <v>1000000</v>
      </c>
      <c r="E2933" s="72">
        <f t="shared" si="87"/>
        <v>0</v>
      </c>
    </row>
    <row r="2934" spans="1:5" x14ac:dyDescent="0.3">
      <c r="A2934" s="315" t="s">
        <v>908</v>
      </c>
      <c r="B2934" s="72">
        <v>1250000</v>
      </c>
      <c r="C2934" s="263"/>
      <c r="D2934" s="72">
        <v>1250000</v>
      </c>
      <c r="E2934" s="72">
        <f t="shared" si="87"/>
        <v>0</v>
      </c>
    </row>
    <row r="2935" spans="1:5" x14ac:dyDescent="0.3">
      <c r="A2935" s="315" t="s">
        <v>909</v>
      </c>
      <c r="B2935" s="72">
        <v>1250000</v>
      </c>
      <c r="C2935" s="263"/>
      <c r="D2935" s="72">
        <v>1250000</v>
      </c>
      <c r="E2935" s="72">
        <f t="shared" si="87"/>
        <v>0</v>
      </c>
    </row>
    <row r="2936" spans="1:5" x14ac:dyDescent="0.3">
      <c r="A2936" s="315" t="s">
        <v>910</v>
      </c>
      <c r="B2936" s="72">
        <v>1000000</v>
      </c>
      <c r="C2936" s="263"/>
      <c r="D2936" s="72">
        <v>1000000</v>
      </c>
      <c r="E2936" s="72">
        <f t="shared" si="87"/>
        <v>0</v>
      </c>
    </row>
    <row r="2937" spans="1:5" x14ac:dyDescent="0.3">
      <c r="A2937" s="315" t="s">
        <v>911</v>
      </c>
      <c r="B2937" s="72">
        <v>1000000</v>
      </c>
      <c r="C2937" s="263"/>
      <c r="D2937" s="72">
        <v>1000000</v>
      </c>
      <c r="E2937" s="72">
        <f t="shared" si="87"/>
        <v>0</v>
      </c>
    </row>
    <row r="2938" spans="1:5" x14ac:dyDescent="0.3">
      <c r="A2938" s="315" t="s">
        <v>912</v>
      </c>
      <c r="B2938" s="72">
        <v>1000000</v>
      </c>
      <c r="C2938" s="263"/>
      <c r="D2938" s="72">
        <v>1000000</v>
      </c>
      <c r="E2938" s="72">
        <f t="shared" si="87"/>
        <v>0</v>
      </c>
    </row>
    <row r="2939" spans="1:5" x14ac:dyDescent="0.3">
      <c r="A2939" s="297" t="s">
        <v>6</v>
      </c>
      <c r="B2939" s="66">
        <f>SUM(B2920:B2938)</f>
        <v>44448285</v>
      </c>
      <c r="C2939" s="66">
        <f>SUM(C2920:C2938)</f>
        <v>0</v>
      </c>
      <c r="D2939" s="66">
        <f>SUM(D2920:D2938)</f>
        <v>27251000</v>
      </c>
      <c r="E2939" s="66">
        <f>SUM(E2920:E2938)</f>
        <v>17197285</v>
      </c>
    </row>
    <row r="2940" spans="1:5" x14ac:dyDescent="0.3">
      <c r="A2940" s="298"/>
      <c r="B2940" s="69"/>
      <c r="C2940" s="263"/>
      <c r="D2940" s="263"/>
      <c r="E2940" s="69">
        <f t="shared" si="87"/>
        <v>0</v>
      </c>
    </row>
    <row r="2941" spans="1:5" x14ac:dyDescent="0.3">
      <c r="A2941" s="297" t="s">
        <v>893</v>
      </c>
      <c r="B2941" s="66">
        <f>B2939</f>
        <v>44448285</v>
      </c>
      <c r="C2941" s="66">
        <f>C2939</f>
        <v>0</v>
      </c>
      <c r="D2941" s="66">
        <f>D2939</f>
        <v>27251000</v>
      </c>
      <c r="E2941" s="66">
        <f>E2939</f>
        <v>17197285</v>
      </c>
    </row>
    <row r="2942" spans="1:5" x14ac:dyDescent="0.3">
      <c r="A2942" s="298"/>
      <c r="B2942" s="69"/>
      <c r="C2942" s="263"/>
      <c r="D2942" s="263"/>
      <c r="E2942" s="69">
        <f t="shared" si="87"/>
        <v>0</v>
      </c>
    </row>
    <row r="2943" spans="1:5" x14ac:dyDescent="0.3">
      <c r="A2943" s="297" t="s">
        <v>913</v>
      </c>
      <c r="B2943" s="66">
        <f>B2917+B2941</f>
        <v>48945285</v>
      </c>
      <c r="C2943" s="66">
        <f>C2917+C2941</f>
        <v>0</v>
      </c>
      <c r="D2943" s="66">
        <f>D2917+D2941</f>
        <v>28051000</v>
      </c>
      <c r="E2943" s="66">
        <f>E2917+E2941</f>
        <v>20894285</v>
      </c>
    </row>
    <row r="2944" spans="1:5" x14ac:dyDescent="0.3">
      <c r="A2944" s="317"/>
      <c r="B2944" s="263"/>
      <c r="C2944" s="263"/>
      <c r="D2944" s="263"/>
      <c r="E2944" s="69">
        <f t="shared" si="87"/>
        <v>0</v>
      </c>
    </row>
    <row r="2945" spans="1:5" x14ac:dyDescent="0.3">
      <c r="A2945" s="317" t="s">
        <v>914</v>
      </c>
      <c r="B2945" s="263"/>
      <c r="C2945" s="263"/>
      <c r="D2945" s="263"/>
      <c r="E2945" s="69">
        <f t="shared" si="87"/>
        <v>0</v>
      </c>
    </row>
    <row r="2946" spans="1:5" x14ac:dyDescent="0.3">
      <c r="A2946" s="297" t="s">
        <v>57</v>
      </c>
      <c r="B2946" s="66">
        <v>3383929</v>
      </c>
      <c r="C2946" s="66"/>
      <c r="D2946" s="66"/>
      <c r="E2946" s="66">
        <f t="shared" si="87"/>
        <v>3383929</v>
      </c>
    </row>
    <row r="2947" spans="1:5" x14ac:dyDescent="0.3">
      <c r="A2947" s="298" t="s">
        <v>58</v>
      </c>
      <c r="B2947" s="69"/>
      <c r="C2947" s="263"/>
      <c r="D2947" s="263"/>
      <c r="E2947" s="69">
        <f t="shared" si="87"/>
        <v>0</v>
      </c>
    </row>
    <row r="2948" spans="1:5" x14ac:dyDescent="0.3">
      <c r="A2948" s="299" t="s">
        <v>60</v>
      </c>
      <c r="B2948" s="69"/>
      <c r="C2948" s="263"/>
      <c r="D2948" s="263"/>
      <c r="E2948" s="69">
        <f t="shared" si="87"/>
        <v>0</v>
      </c>
    </row>
    <row r="2949" spans="1:5" x14ac:dyDescent="0.3">
      <c r="A2949" s="299" t="s">
        <v>818</v>
      </c>
      <c r="B2949" s="69"/>
      <c r="C2949" s="263"/>
      <c r="D2949" s="263"/>
      <c r="E2949" s="69">
        <f t="shared" si="87"/>
        <v>0</v>
      </c>
    </row>
    <row r="2950" spans="1:5" x14ac:dyDescent="0.3">
      <c r="A2950" s="297" t="s">
        <v>6</v>
      </c>
      <c r="B2950" s="66">
        <v>0</v>
      </c>
      <c r="C2950" s="66"/>
      <c r="D2950" s="66"/>
      <c r="E2950" s="66">
        <f t="shared" si="87"/>
        <v>0</v>
      </c>
    </row>
    <row r="2951" spans="1:5" x14ac:dyDescent="0.3">
      <c r="A2951" s="298" t="s">
        <v>62</v>
      </c>
      <c r="B2951" s="69"/>
      <c r="C2951" s="263"/>
      <c r="D2951" s="263"/>
      <c r="E2951" s="69">
        <f t="shared" si="87"/>
        <v>0</v>
      </c>
    </row>
    <row r="2952" spans="1:5" x14ac:dyDescent="0.3">
      <c r="A2952" s="299" t="s">
        <v>819</v>
      </c>
      <c r="B2952" s="72">
        <v>72000</v>
      </c>
      <c r="C2952" s="318"/>
      <c r="D2952" s="318"/>
      <c r="E2952" s="72">
        <f t="shared" si="87"/>
        <v>72000</v>
      </c>
    </row>
    <row r="2953" spans="1:5" x14ac:dyDescent="0.3">
      <c r="A2953" s="299" t="s">
        <v>64</v>
      </c>
      <c r="B2953" s="72">
        <v>20000</v>
      </c>
      <c r="C2953" s="318"/>
      <c r="D2953" s="318"/>
      <c r="E2953" s="72">
        <f t="shared" si="87"/>
        <v>20000</v>
      </c>
    </row>
    <row r="2954" spans="1:5" x14ac:dyDescent="0.3">
      <c r="A2954" s="299" t="s">
        <v>820</v>
      </c>
      <c r="B2954" s="72">
        <v>0</v>
      </c>
      <c r="C2954" s="318"/>
      <c r="D2954" s="318"/>
      <c r="E2954" s="72">
        <f t="shared" si="87"/>
        <v>0</v>
      </c>
    </row>
    <row r="2955" spans="1:5" x14ac:dyDescent="0.3">
      <c r="A2955" s="297" t="s">
        <v>6</v>
      </c>
      <c r="B2955" s="66">
        <v>92000</v>
      </c>
      <c r="C2955" s="66"/>
      <c r="D2955" s="66"/>
      <c r="E2955" s="66">
        <f t="shared" si="87"/>
        <v>92000</v>
      </c>
    </row>
    <row r="2956" spans="1:5" x14ac:dyDescent="0.3">
      <c r="A2956" s="298" t="s">
        <v>65</v>
      </c>
      <c r="B2956" s="69"/>
      <c r="C2956" s="263"/>
      <c r="D2956" s="263"/>
      <c r="E2956" s="69">
        <f t="shared" si="87"/>
        <v>0</v>
      </c>
    </row>
    <row r="2957" spans="1:5" x14ac:dyDescent="0.3">
      <c r="A2957" s="300" t="s">
        <v>66</v>
      </c>
      <c r="B2957" s="72">
        <v>250000</v>
      </c>
      <c r="C2957" s="318"/>
      <c r="D2957" s="318"/>
      <c r="E2957" s="72">
        <f t="shared" si="87"/>
        <v>250000</v>
      </c>
    </row>
    <row r="2958" spans="1:5" x14ac:dyDescent="0.3">
      <c r="A2958" s="300" t="s">
        <v>67</v>
      </c>
      <c r="B2958" s="72">
        <v>100000</v>
      </c>
      <c r="C2958" s="318"/>
      <c r="D2958" s="318"/>
      <c r="E2958" s="72">
        <f t="shared" si="87"/>
        <v>100000</v>
      </c>
    </row>
    <row r="2959" spans="1:5" x14ac:dyDescent="0.3">
      <c r="A2959" s="300" t="s">
        <v>68</v>
      </c>
      <c r="B2959" s="72">
        <v>170929</v>
      </c>
      <c r="C2959" s="318"/>
      <c r="D2959" s="318"/>
      <c r="E2959" s="72">
        <f t="shared" si="87"/>
        <v>170929</v>
      </c>
    </row>
    <row r="2960" spans="1:5" x14ac:dyDescent="0.3">
      <c r="A2960" s="300" t="s">
        <v>345</v>
      </c>
      <c r="B2960" s="72">
        <v>120000</v>
      </c>
      <c r="C2960" s="318"/>
      <c r="D2960" s="318"/>
      <c r="E2960" s="72">
        <f t="shared" si="87"/>
        <v>120000</v>
      </c>
    </row>
    <row r="2961" spans="1:5" x14ac:dyDescent="0.3">
      <c r="A2961" s="300" t="s">
        <v>821</v>
      </c>
      <c r="B2961" s="72">
        <v>250000</v>
      </c>
      <c r="C2961" s="318"/>
      <c r="D2961" s="318"/>
      <c r="E2961" s="72">
        <f t="shared" si="87"/>
        <v>250000</v>
      </c>
    </row>
    <row r="2962" spans="1:5" x14ac:dyDescent="0.3">
      <c r="A2962" s="300" t="s">
        <v>730</v>
      </c>
      <c r="B2962" s="72">
        <v>120000</v>
      </c>
      <c r="C2962" s="318"/>
      <c r="D2962" s="318"/>
      <c r="E2962" s="72">
        <f t="shared" si="87"/>
        <v>120000</v>
      </c>
    </row>
    <row r="2963" spans="1:5" x14ac:dyDescent="0.3">
      <c r="A2963" s="297" t="s">
        <v>6</v>
      </c>
      <c r="B2963" s="66">
        <v>1010929</v>
      </c>
      <c r="C2963" s="66"/>
      <c r="D2963" s="66"/>
      <c r="E2963" s="66">
        <f t="shared" si="87"/>
        <v>1010929</v>
      </c>
    </row>
    <row r="2964" spans="1:5" x14ac:dyDescent="0.3">
      <c r="A2964" s="298" t="s">
        <v>69</v>
      </c>
      <c r="B2964" s="69"/>
      <c r="C2964" s="263"/>
      <c r="D2964" s="263"/>
      <c r="E2964" s="69">
        <f t="shared" si="87"/>
        <v>0</v>
      </c>
    </row>
    <row r="2965" spans="1:5" x14ac:dyDescent="0.3">
      <c r="A2965" s="299" t="s">
        <v>70</v>
      </c>
      <c r="B2965" s="72">
        <v>250000</v>
      </c>
      <c r="C2965" s="318"/>
      <c r="D2965" s="318"/>
      <c r="E2965" s="72">
        <f t="shared" si="87"/>
        <v>250000</v>
      </c>
    </row>
    <row r="2966" spans="1:5" x14ac:dyDescent="0.3">
      <c r="A2966" s="299" t="s">
        <v>887</v>
      </c>
      <c r="B2966" s="69"/>
      <c r="C2966" s="263"/>
      <c r="D2966" s="263"/>
      <c r="E2966" s="69">
        <f t="shared" si="87"/>
        <v>0</v>
      </c>
    </row>
    <row r="2967" spans="1:5" x14ac:dyDescent="0.3">
      <c r="A2967" s="297" t="s">
        <v>6</v>
      </c>
      <c r="B2967" s="66">
        <v>250000</v>
      </c>
      <c r="C2967" s="66"/>
      <c r="D2967" s="66"/>
      <c r="E2967" s="66">
        <f t="shared" si="87"/>
        <v>250000</v>
      </c>
    </row>
    <row r="2968" spans="1:5" x14ac:dyDescent="0.3">
      <c r="A2968" s="298" t="s">
        <v>76</v>
      </c>
      <c r="B2968" s="72"/>
      <c r="C2968" s="318"/>
      <c r="D2968" s="318"/>
      <c r="E2968" s="72">
        <f t="shared" si="87"/>
        <v>0</v>
      </c>
    </row>
    <row r="2969" spans="1:5" x14ac:dyDescent="0.3">
      <c r="A2969" s="299" t="s">
        <v>152</v>
      </c>
      <c r="B2969" s="72">
        <v>60000</v>
      </c>
      <c r="C2969" s="318"/>
      <c r="D2969" s="318"/>
      <c r="E2969" s="72">
        <f t="shared" si="87"/>
        <v>60000</v>
      </c>
    </row>
    <row r="2970" spans="1:5" x14ac:dyDescent="0.3">
      <c r="A2970" s="297" t="s">
        <v>6</v>
      </c>
      <c r="B2970" s="66">
        <v>60000</v>
      </c>
      <c r="C2970" s="66"/>
      <c r="D2970" s="66"/>
      <c r="E2970" s="66">
        <f t="shared" si="87"/>
        <v>60000</v>
      </c>
    </row>
    <row r="2971" spans="1:5" x14ac:dyDescent="0.3">
      <c r="A2971" s="298" t="s">
        <v>78</v>
      </c>
      <c r="B2971" s="69"/>
      <c r="C2971" s="263"/>
      <c r="D2971" s="263"/>
      <c r="E2971" s="69">
        <f t="shared" si="87"/>
        <v>0</v>
      </c>
    </row>
    <row r="2972" spans="1:5" x14ac:dyDescent="0.3">
      <c r="A2972" s="299" t="s">
        <v>824</v>
      </c>
      <c r="B2972" s="69"/>
      <c r="C2972" s="263"/>
      <c r="D2972" s="263"/>
      <c r="E2972" s="69">
        <f t="shared" si="87"/>
        <v>0</v>
      </c>
    </row>
    <row r="2973" spans="1:5" x14ac:dyDescent="0.3">
      <c r="A2973" s="299" t="s">
        <v>825</v>
      </c>
      <c r="B2973" s="319"/>
      <c r="C2973" s="294"/>
      <c r="D2973" s="294"/>
      <c r="E2973" s="69">
        <f t="shared" si="87"/>
        <v>0</v>
      </c>
    </row>
    <row r="2974" spans="1:5" x14ac:dyDescent="0.3">
      <c r="A2974" s="299" t="s">
        <v>888</v>
      </c>
      <c r="B2974" s="72">
        <v>471000</v>
      </c>
      <c r="C2974" s="286"/>
      <c r="D2974" s="286"/>
      <c r="E2974" s="72">
        <f t="shared" si="87"/>
        <v>471000</v>
      </c>
    </row>
    <row r="2975" spans="1:5" x14ac:dyDescent="0.3">
      <c r="A2975" s="297" t="s">
        <v>6</v>
      </c>
      <c r="B2975" s="95">
        <v>471000</v>
      </c>
      <c r="C2975" s="95"/>
      <c r="D2975" s="95"/>
      <c r="E2975" s="66">
        <f t="shared" ref="E2975:E3010" si="88">B2975+C2975-D2975</f>
        <v>471000</v>
      </c>
    </row>
    <row r="2976" spans="1:5" x14ac:dyDescent="0.3">
      <c r="A2976" s="298" t="s">
        <v>80</v>
      </c>
      <c r="B2976" s="69"/>
      <c r="C2976" s="263"/>
      <c r="D2976" s="263"/>
      <c r="E2976" s="69">
        <f t="shared" si="88"/>
        <v>0</v>
      </c>
    </row>
    <row r="2977" spans="1:5" x14ac:dyDescent="0.3">
      <c r="A2977" s="299" t="s">
        <v>81</v>
      </c>
      <c r="B2977" s="160">
        <v>150000</v>
      </c>
      <c r="C2977" s="145"/>
      <c r="D2977" s="145"/>
      <c r="E2977" s="72">
        <f t="shared" si="88"/>
        <v>150000</v>
      </c>
    </row>
    <row r="2978" spans="1:5" x14ac:dyDescent="0.3">
      <c r="A2978" s="299" t="s">
        <v>184</v>
      </c>
      <c r="B2978" s="160">
        <v>200000</v>
      </c>
      <c r="C2978" s="145"/>
      <c r="D2978" s="145"/>
      <c r="E2978" s="72">
        <f t="shared" si="88"/>
        <v>200000</v>
      </c>
    </row>
    <row r="2979" spans="1:5" x14ac:dyDescent="0.3">
      <c r="A2979" s="299" t="s">
        <v>889</v>
      </c>
      <c r="B2979" s="160"/>
      <c r="C2979" s="145"/>
      <c r="D2979" s="145"/>
      <c r="E2979" s="69">
        <f t="shared" si="88"/>
        <v>0</v>
      </c>
    </row>
    <row r="2980" spans="1:5" x14ac:dyDescent="0.3">
      <c r="A2980" s="297" t="s">
        <v>6</v>
      </c>
      <c r="B2980" s="95">
        <v>350000</v>
      </c>
      <c r="C2980" s="95"/>
      <c r="D2980" s="95"/>
      <c r="E2980" s="66">
        <f t="shared" si="88"/>
        <v>350000</v>
      </c>
    </row>
    <row r="2981" spans="1:5" x14ac:dyDescent="0.3">
      <c r="A2981" s="298" t="s">
        <v>82</v>
      </c>
      <c r="B2981" s="69"/>
      <c r="C2981" s="263"/>
      <c r="D2981" s="263"/>
      <c r="E2981" s="69">
        <f t="shared" si="88"/>
        <v>0</v>
      </c>
    </row>
    <row r="2982" spans="1:5" x14ac:dyDescent="0.3">
      <c r="A2982" s="299" t="s">
        <v>826</v>
      </c>
      <c r="B2982" s="319"/>
      <c r="C2982" s="294"/>
      <c r="D2982" s="294"/>
      <c r="E2982" s="69">
        <f t="shared" si="88"/>
        <v>0</v>
      </c>
    </row>
    <row r="2983" spans="1:5" x14ac:dyDescent="0.3">
      <c r="A2983" s="297" t="s">
        <v>6</v>
      </c>
      <c r="B2983" s="95">
        <v>0</v>
      </c>
      <c r="C2983" s="95"/>
      <c r="D2983" s="95"/>
      <c r="E2983" s="66">
        <f t="shared" si="88"/>
        <v>0</v>
      </c>
    </row>
    <row r="2984" spans="1:5" x14ac:dyDescent="0.3">
      <c r="A2984" s="298" t="s">
        <v>85</v>
      </c>
      <c r="B2984" s="72"/>
      <c r="C2984" s="286"/>
      <c r="D2984" s="286"/>
      <c r="E2984" s="69">
        <f t="shared" si="88"/>
        <v>0</v>
      </c>
    </row>
    <row r="2985" spans="1:5" x14ac:dyDescent="0.3">
      <c r="A2985" s="299" t="s">
        <v>86</v>
      </c>
      <c r="B2985" s="72">
        <v>100000</v>
      </c>
      <c r="C2985" s="318"/>
      <c r="D2985" s="318"/>
      <c r="E2985" s="72">
        <f t="shared" si="88"/>
        <v>100000</v>
      </c>
    </row>
    <row r="2986" spans="1:5" x14ac:dyDescent="0.3">
      <c r="A2986" s="299" t="s">
        <v>87</v>
      </c>
      <c r="B2986" s="160">
        <v>50000</v>
      </c>
      <c r="C2986" s="145"/>
      <c r="D2986" s="145"/>
      <c r="E2986" s="72">
        <f t="shared" si="88"/>
        <v>50000</v>
      </c>
    </row>
    <row r="2987" spans="1:5" x14ac:dyDescent="0.3">
      <c r="A2987" s="299" t="s">
        <v>88</v>
      </c>
      <c r="B2987" s="72">
        <v>0</v>
      </c>
      <c r="C2987" s="286"/>
      <c r="D2987" s="286"/>
      <c r="E2987" s="69">
        <f t="shared" si="88"/>
        <v>0</v>
      </c>
    </row>
    <row r="2988" spans="1:5" x14ac:dyDescent="0.3">
      <c r="A2988" s="297" t="s">
        <v>6</v>
      </c>
      <c r="B2988" s="320">
        <v>150000</v>
      </c>
      <c r="C2988" s="292"/>
      <c r="D2988" s="292"/>
      <c r="E2988" s="66">
        <f t="shared" si="88"/>
        <v>150000</v>
      </c>
    </row>
    <row r="2989" spans="1:5" x14ac:dyDescent="0.3">
      <c r="A2989" s="298" t="s">
        <v>89</v>
      </c>
      <c r="B2989" s="319"/>
      <c r="C2989" s="294"/>
      <c r="D2989" s="294"/>
      <c r="E2989" s="69">
        <f t="shared" si="88"/>
        <v>0</v>
      </c>
    </row>
    <row r="2990" spans="1:5" x14ac:dyDescent="0.3">
      <c r="A2990" s="299" t="s">
        <v>185</v>
      </c>
      <c r="B2990" s="160">
        <v>400000</v>
      </c>
      <c r="C2990" s="145"/>
      <c r="D2990" s="145"/>
      <c r="E2990" s="69">
        <f t="shared" si="88"/>
        <v>400000</v>
      </c>
    </row>
    <row r="2991" spans="1:5" x14ac:dyDescent="0.3">
      <c r="A2991" s="297" t="s">
        <v>6</v>
      </c>
      <c r="B2991" s="95">
        <v>400000</v>
      </c>
      <c r="C2991" s="95"/>
      <c r="D2991" s="95"/>
      <c r="E2991" s="66">
        <f t="shared" si="88"/>
        <v>400000</v>
      </c>
    </row>
    <row r="2992" spans="1:5" x14ac:dyDescent="0.3">
      <c r="A2992" s="298" t="s">
        <v>186</v>
      </c>
      <c r="B2992" s="319"/>
      <c r="C2992" s="321"/>
      <c r="D2992" s="321"/>
      <c r="E2992" s="69">
        <f t="shared" si="88"/>
        <v>0</v>
      </c>
    </row>
    <row r="2993" spans="1:5" x14ac:dyDescent="0.3">
      <c r="A2993" s="298" t="s">
        <v>96</v>
      </c>
      <c r="B2993" s="72"/>
      <c r="C2993" s="72"/>
      <c r="D2993" s="72"/>
      <c r="E2993" s="69">
        <f t="shared" si="88"/>
        <v>0</v>
      </c>
    </row>
    <row r="2994" spans="1:5" x14ac:dyDescent="0.3">
      <c r="A2994" s="299" t="s">
        <v>831</v>
      </c>
      <c r="B2994" s="72">
        <v>200000</v>
      </c>
      <c r="C2994" s="77"/>
      <c r="D2994" s="77"/>
      <c r="E2994" s="72">
        <f t="shared" si="88"/>
        <v>200000</v>
      </c>
    </row>
    <row r="2995" spans="1:5" x14ac:dyDescent="0.3">
      <c r="A2995" s="306" t="s">
        <v>404</v>
      </c>
      <c r="B2995" s="160">
        <v>300000</v>
      </c>
      <c r="C2995" s="145"/>
      <c r="D2995" s="145"/>
      <c r="E2995" s="72">
        <f t="shared" si="88"/>
        <v>300000</v>
      </c>
    </row>
    <row r="2996" spans="1:5" x14ac:dyDescent="0.3">
      <c r="A2996" s="307" t="s">
        <v>6</v>
      </c>
      <c r="B2996" s="66">
        <v>500000</v>
      </c>
      <c r="C2996" s="66"/>
      <c r="D2996" s="66"/>
      <c r="E2996" s="66">
        <f t="shared" si="88"/>
        <v>500000</v>
      </c>
    </row>
    <row r="2997" spans="1:5" x14ac:dyDescent="0.3">
      <c r="A2997" s="298" t="s">
        <v>98</v>
      </c>
      <c r="B2997" s="72"/>
      <c r="C2997" s="286"/>
      <c r="D2997" s="286"/>
      <c r="E2997" s="69">
        <f t="shared" si="88"/>
        <v>0</v>
      </c>
    </row>
    <row r="2998" spans="1:5" x14ac:dyDescent="0.3">
      <c r="A2998" s="299" t="s">
        <v>99</v>
      </c>
      <c r="B2998" s="160">
        <v>100000</v>
      </c>
      <c r="C2998" s="145"/>
      <c r="D2998" s="145"/>
      <c r="E2998" s="72">
        <f t="shared" si="88"/>
        <v>100000</v>
      </c>
    </row>
    <row r="2999" spans="1:5" x14ac:dyDescent="0.3">
      <c r="A2999" s="299" t="s">
        <v>406</v>
      </c>
      <c r="B2999" s="160"/>
      <c r="C2999" s="145"/>
      <c r="D2999" s="145"/>
      <c r="E2999" s="69">
        <f t="shared" si="88"/>
        <v>0</v>
      </c>
    </row>
    <row r="3000" spans="1:5" x14ac:dyDescent="0.3">
      <c r="A3000" s="297" t="s">
        <v>6</v>
      </c>
      <c r="B3000" s="66">
        <v>100000</v>
      </c>
      <c r="C3000" s="95"/>
      <c r="D3000" s="95"/>
      <c r="E3000" s="66">
        <f t="shared" si="88"/>
        <v>100000</v>
      </c>
    </row>
    <row r="3001" spans="1:5" x14ac:dyDescent="0.3">
      <c r="A3001" s="308"/>
      <c r="B3001" s="160"/>
      <c r="C3001" s="145"/>
      <c r="D3001" s="145"/>
      <c r="E3001" s="69">
        <f t="shared" si="88"/>
        <v>0</v>
      </c>
    </row>
    <row r="3002" spans="1:5" x14ac:dyDescent="0.3">
      <c r="A3002" s="297" t="s">
        <v>833</v>
      </c>
      <c r="B3002" s="66">
        <v>3383929</v>
      </c>
      <c r="C3002" s="95"/>
      <c r="D3002" s="95"/>
      <c r="E3002" s="66">
        <f t="shared" si="88"/>
        <v>3383929</v>
      </c>
    </row>
    <row r="3003" spans="1:5" x14ac:dyDescent="0.3">
      <c r="A3003" s="309"/>
      <c r="B3003" s="160"/>
      <c r="C3003" s="145"/>
      <c r="D3003" s="145"/>
      <c r="E3003" s="69">
        <f t="shared" si="88"/>
        <v>0</v>
      </c>
    </row>
    <row r="3004" spans="1:5" x14ac:dyDescent="0.3">
      <c r="A3004" s="297" t="s">
        <v>203</v>
      </c>
      <c r="B3004" s="66">
        <v>3383929</v>
      </c>
      <c r="C3004" s="95"/>
      <c r="D3004" s="95"/>
      <c r="E3004" s="66">
        <f t="shared" si="88"/>
        <v>3383929</v>
      </c>
    </row>
    <row r="3005" spans="1:5" x14ac:dyDescent="0.3">
      <c r="A3005" s="298" t="s">
        <v>140</v>
      </c>
      <c r="B3005" s="263"/>
      <c r="C3005" s="263"/>
      <c r="D3005" s="263"/>
      <c r="E3005" s="69">
        <f t="shared" si="88"/>
        <v>0</v>
      </c>
    </row>
    <row r="3006" spans="1:5" x14ac:dyDescent="0.3">
      <c r="A3006" s="304"/>
      <c r="B3006" s="145"/>
      <c r="C3006" s="145"/>
      <c r="D3006" s="145"/>
      <c r="E3006" s="69">
        <f t="shared" si="88"/>
        <v>0</v>
      </c>
    </row>
    <row r="3007" spans="1:5" x14ac:dyDescent="0.3">
      <c r="A3007" s="316" t="s">
        <v>915</v>
      </c>
      <c r="B3007" s="72">
        <v>2000000</v>
      </c>
      <c r="C3007" s="318"/>
      <c r="D3007" s="72">
        <v>2000000</v>
      </c>
      <c r="E3007" s="69"/>
    </row>
    <row r="3008" spans="1:5" x14ac:dyDescent="0.3">
      <c r="A3008" s="322"/>
      <c r="B3008" s="323"/>
      <c r="C3008" s="323"/>
      <c r="D3008" s="323"/>
      <c r="E3008" s="69">
        <f t="shared" si="88"/>
        <v>0</v>
      </c>
    </row>
    <row r="3009" spans="1:5" x14ac:dyDescent="0.3">
      <c r="A3009" s="291" t="s">
        <v>143</v>
      </c>
      <c r="B3009" s="292">
        <f>B3007</f>
        <v>2000000</v>
      </c>
      <c r="C3009" s="292">
        <f>C3007</f>
        <v>0</v>
      </c>
      <c r="D3009" s="292">
        <f>D3007</f>
        <v>2000000</v>
      </c>
      <c r="E3009" s="292">
        <f>E3007</f>
        <v>0</v>
      </c>
    </row>
    <row r="3010" spans="1:5" x14ac:dyDescent="0.3">
      <c r="A3010" s="324"/>
      <c r="B3010" s="263"/>
      <c r="C3010" s="263"/>
      <c r="D3010" s="263"/>
      <c r="E3010" s="69">
        <f t="shared" si="88"/>
        <v>0</v>
      </c>
    </row>
    <row r="3011" spans="1:5" x14ac:dyDescent="0.3">
      <c r="A3011" s="325" t="s">
        <v>167</v>
      </c>
      <c r="B3011" s="66">
        <f>B3004+B3009</f>
        <v>5383929</v>
      </c>
      <c r="C3011" s="66">
        <f>C3004+C3009</f>
        <v>0</v>
      </c>
      <c r="D3011" s="66">
        <f>D3004+D3009</f>
        <v>2000000</v>
      </c>
      <c r="E3011" s="66">
        <f>E3004+E3009</f>
        <v>3383929</v>
      </c>
    </row>
    <row r="3012" spans="1:5" x14ac:dyDescent="0.3">
      <c r="A3012" s="324"/>
      <c r="B3012" s="263"/>
      <c r="C3012" s="263"/>
      <c r="D3012" s="263"/>
      <c r="E3012" s="263"/>
    </row>
    <row r="3013" spans="1:5" x14ac:dyDescent="0.3">
      <c r="A3013" s="317" t="s">
        <v>916</v>
      </c>
      <c r="B3013" s="263"/>
      <c r="C3013" s="263"/>
      <c r="D3013" s="263"/>
      <c r="E3013" s="263"/>
    </row>
    <row r="3014" spans="1:5" x14ac:dyDescent="0.3">
      <c r="A3014" s="297" t="s">
        <v>57</v>
      </c>
      <c r="B3014" s="66">
        <v>5926607</v>
      </c>
      <c r="C3014" s="66"/>
      <c r="D3014" s="66"/>
      <c r="E3014" s="66">
        <f>B3014+C3014-D3014</f>
        <v>5926607</v>
      </c>
    </row>
    <row r="3015" spans="1:5" x14ac:dyDescent="0.3">
      <c r="A3015" s="298" t="s">
        <v>58</v>
      </c>
      <c r="B3015" s="69"/>
      <c r="C3015" s="263"/>
      <c r="D3015" s="263"/>
      <c r="E3015" s="69">
        <f t="shared" ref="E3015:E3078" si="89">B3015+C3015-D3015</f>
        <v>0</v>
      </c>
    </row>
    <row r="3016" spans="1:5" x14ac:dyDescent="0.3">
      <c r="A3016" s="299" t="s">
        <v>60</v>
      </c>
      <c r="B3016" s="69"/>
      <c r="C3016" s="263"/>
      <c r="D3016" s="263"/>
      <c r="E3016" s="69">
        <f t="shared" si="89"/>
        <v>0</v>
      </c>
    </row>
    <row r="3017" spans="1:5" x14ac:dyDescent="0.3">
      <c r="A3017" s="299" t="s">
        <v>818</v>
      </c>
      <c r="B3017" s="69"/>
      <c r="C3017" s="263"/>
      <c r="D3017" s="263"/>
      <c r="E3017" s="69">
        <f t="shared" si="89"/>
        <v>0</v>
      </c>
    </row>
    <row r="3018" spans="1:5" x14ac:dyDescent="0.3">
      <c r="A3018" s="297" t="s">
        <v>6</v>
      </c>
      <c r="B3018" s="66">
        <v>0</v>
      </c>
      <c r="C3018" s="66"/>
      <c r="D3018" s="66"/>
      <c r="E3018" s="66">
        <f t="shared" si="89"/>
        <v>0</v>
      </c>
    </row>
    <row r="3019" spans="1:5" x14ac:dyDescent="0.3">
      <c r="A3019" s="298" t="s">
        <v>62</v>
      </c>
      <c r="B3019" s="69"/>
      <c r="C3019" s="263"/>
      <c r="D3019" s="263"/>
      <c r="E3019" s="69">
        <f t="shared" si="89"/>
        <v>0</v>
      </c>
    </row>
    <row r="3020" spans="1:5" x14ac:dyDescent="0.3">
      <c r="A3020" s="299" t="s">
        <v>819</v>
      </c>
      <c r="B3020" s="72">
        <v>72000</v>
      </c>
      <c r="C3020" s="318"/>
      <c r="D3020" s="318"/>
      <c r="E3020" s="72">
        <f t="shared" si="89"/>
        <v>72000</v>
      </c>
    </row>
    <row r="3021" spans="1:5" x14ac:dyDescent="0.3">
      <c r="A3021" s="299" t="s">
        <v>820</v>
      </c>
      <c r="B3021" s="72">
        <v>92000</v>
      </c>
      <c r="C3021" s="318"/>
      <c r="D3021" s="318"/>
      <c r="E3021" s="72">
        <f t="shared" si="89"/>
        <v>92000</v>
      </c>
    </row>
    <row r="3022" spans="1:5" x14ac:dyDescent="0.3">
      <c r="A3022" s="297" t="s">
        <v>6</v>
      </c>
      <c r="B3022" s="66">
        <v>164000</v>
      </c>
      <c r="C3022" s="66"/>
      <c r="D3022" s="66"/>
      <c r="E3022" s="66">
        <f t="shared" si="89"/>
        <v>164000</v>
      </c>
    </row>
    <row r="3023" spans="1:5" x14ac:dyDescent="0.3">
      <c r="A3023" s="298" t="s">
        <v>65</v>
      </c>
      <c r="B3023" s="69"/>
      <c r="C3023" s="263"/>
      <c r="D3023" s="263"/>
      <c r="E3023" s="69">
        <f t="shared" si="89"/>
        <v>0</v>
      </c>
    </row>
    <row r="3024" spans="1:5" x14ac:dyDescent="0.3">
      <c r="A3024" s="300" t="s">
        <v>66</v>
      </c>
      <c r="B3024" s="160">
        <v>200000</v>
      </c>
      <c r="C3024" s="160"/>
      <c r="D3024" s="160"/>
      <c r="E3024" s="72">
        <f t="shared" si="89"/>
        <v>200000</v>
      </c>
    </row>
    <row r="3025" spans="1:5" x14ac:dyDescent="0.3">
      <c r="A3025" s="300" t="s">
        <v>67</v>
      </c>
      <c r="B3025" s="72">
        <v>130000</v>
      </c>
      <c r="C3025" s="72"/>
      <c r="D3025" s="72"/>
      <c r="E3025" s="72">
        <f t="shared" si="89"/>
        <v>130000</v>
      </c>
    </row>
    <row r="3026" spans="1:5" x14ac:dyDescent="0.3">
      <c r="A3026" s="300" t="s">
        <v>68</v>
      </c>
      <c r="B3026" s="72">
        <v>150000</v>
      </c>
      <c r="C3026" s="72"/>
      <c r="D3026" s="72"/>
      <c r="E3026" s="72">
        <f t="shared" si="89"/>
        <v>150000</v>
      </c>
    </row>
    <row r="3027" spans="1:5" x14ac:dyDescent="0.3">
      <c r="A3027" s="300" t="s">
        <v>345</v>
      </c>
      <c r="B3027" s="72">
        <v>50000</v>
      </c>
      <c r="C3027" s="72"/>
      <c r="D3027" s="72"/>
      <c r="E3027" s="72">
        <f t="shared" si="89"/>
        <v>50000</v>
      </c>
    </row>
    <row r="3028" spans="1:5" x14ac:dyDescent="0.3">
      <c r="A3028" s="300" t="s">
        <v>821</v>
      </c>
      <c r="B3028" s="72">
        <v>150000</v>
      </c>
      <c r="C3028" s="72"/>
      <c r="D3028" s="72"/>
      <c r="E3028" s="72">
        <f t="shared" si="89"/>
        <v>150000</v>
      </c>
    </row>
    <row r="3029" spans="1:5" x14ac:dyDescent="0.3">
      <c r="A3029" s="300" t="s">
        <v>730</v>
      </c>
      <c r="B3029" s="72">
        <v>167607</v>
      </c>
      <c r="C3029" s="72"/>
      <c r="D3029" s="72"/>
      <c r="E3029" s="72">
        <f t="shared" si="89"/>
        <v>167607</v>
      </c>
    </row>
    <row r="3030" spans="1:5" x14ac:dyDescent="0.3">
      <c r="A3030" s="297" t="s">
        <v>6</v>
      </c>
      <c r="B3030" s="66">
        <v>847607</v>
      </c>
      <c r="C3030" s="95"/>
      <c r="D3030" s="95"/>
      <c r="E3030" s="66">
        <f t="shared" si="89"/>
        <v>847607</v>
      </c>
    </row>
    <row r="3031" spans="1:5" x14ac:dyDescent="0.3">
      <c r="A3031" s="298" t="s">
        <v>69</v>
      </c>
      <c r="B3031" s="69"/>
      <c r="C3031" s="72"/>
      <c r="D3031" s="72"/>
      <c r="E3031" s="69">
        <f t="shared" si="89"/>
        <v>0</v>
      </c>
    </row>
    <row r="3032" spans="1:5" x14ac:dyDescent="0.3">
      <c r="A3032" s="299" t="s">
        <v>70</v>
      </c>
      <c r="B3032" s="72">
        <v>0</v>
      </c>
      <c r="C3032" s="72"/>
      <c r="D3032" s="72"/>
      <c r="E3032" s="72">
        <f t="shared" si="89"/>
        <v>0</v>
      </c>
    </row>
    <row r="3033" spans="1:5" x14ac:dyDescent="0.3">
      <c r="A3033" s="299" t="s">
        <v>71</v>
      </c>
      <c r="B3033" s="72">
        <v>450000</v>
      </c>
      <c r="C3033" s="72"/>
      <c r="D3033" s="72"/>
      <c r="E3033" s="72">
        <f t="shared" si="89"/>
        <v>450000</v>
      </c>
    </row>
    <row r="3034" spans="1:5" x14ac:dyDescent="0.3">
      <c r="A3034" s="297" t="s">
        <v>6</v>
      </c>
      <c r="B3034" s="66">
        <v>450000</v>
      </c>
      <c r="C3034" s="95"/>
      <c r="D3034" s="95"/>
      <c r="E3034" s="66">
        <f t="shared" si="89"/>
        <v>450000</v>
      </c>
    </row>
    <row r="3035" spans="1:5" x14ac:dyDescent="0.3">
      <c r="A3035" s="298" t="s">
        <v>72</v>
      </c>
      <c r="B3035" s="72"/>
      <c r="C3035" s="72"/>
      <c r="D3035" s="72"/>
      <c r="E3035" s="69">
        <f t="shared" si="89"/>
        <v>0</v>
      </c>
    </row>
    <row r="3036" spans="1:5" x14ac:dyDescent="0.3">
      <c r="A3036" s="299" t="s">
        <v>73</v>
      </c>
      <c r="B3036" s="72">
        <v>500000</v>
      </c>
      <c r="C3036" s="72"/>
      <c r="D3036" s="72"/>
      <c r="E3036" s="72">
        <f t="shared" si="89"/>
        <v>500000</v>
      </c>
    </row>
    <row r="3037" spans="1:5" x14ac:dyDescent="0.3">
      <c r="A3037" s="299" t="s">
        <v>74</v>
      </c>
      <c r="B3037" s="72"/>
      <c r="C3037" s="72"/>
      <c r="D3037" s="72"/>
      <c r="E3037" s="72">
        <f t="shared" si="89"/>
        <v>0</v>
      </c>
    </row>
    <row r="3038" spans="1:5" x14ac:dyDescent="0.3">
      <c r="A3038" s="299" t="s">
        <v>146</v>
      </c>
      <c r="B3038" s="72">
        <v>400000</v>
      </c>
      <c r="C3038" s="72"/>
      <c r="D3038" s="72"/>
      <c r="E3038" s="72">
        <f t="shared" si="89"/>
        <v>400000</v>
      </c>
    </row>
    <row r="3039" spans="1:5" x14ac:dyDescent="0.3">
      <c r="A3039" s="300" t="s">
        <v>822</v>
      </c>
      <c r="B3039" s="72">
        <v>0</v>
      </c>
      <c r="C3039" s="72"/>
      <c r="D3039" s="72"/>
      <c r="E3039" s="69">
        <f t="shared" si="89"/>
        <v>0</v>
      </c>
    </row>
    <row r="3040" spans="1:5" x14ac:dyDescent="0.3">
      <c r="A3040" s="297" t="s">
        <v>6</v>
      </c>
      <c r="B3040" s="66">
        <v>900000</v>
      </c>
      <c r="C3040" s="95"/>
      <c r="D3040" s="95"/>
      <c r="E3040" s="66">
        <f t="shared" si="89"/>
        <v>900000</v>
      </c>
    </row>
    <row r="3041" spans="1:5" x14ac:dyDescent="0.3">
      <c r="A3041" s="298" t="s">
        <v>76</v>
      </c>
      <c r="B3041" s="72"/>
      <c r="C3041" s="72"/>
      <c r="D3041" s="72"/>
      <c r="E3041" s="69">
        <f t="shared" si="89"/>
        <v>0</v>
      </c>
    </row>
    <row r="3042" spans="1:5" x14ac:dyDescent="0.3">
      <c r="A3042" s="299" t="s">
        <v>152</v>
      </c>
      <c r="B3042" s="72">
        <v>60000</v>
      </c>
      <c r="C3042" s="72"/>
      <c r="D3042" s="72"/>
      <c r="E3042" s="72">
        <f t="shared" si="89"/>
        <v>60000</v>
      </c>
    </row>
    <row r="3043" spans="1:5" x14ac:dyDescent="0.3">
      <c r="A3043" s="297" t="s">
        <v>6</v>
      </c>
      <c r="B3043" s="95">
        <v>60000</v>
      </c>
      <c r="C3043" s="95"/>
      <c r="D3043" s="95"/>
      <c r="E3043" s="66">
        <f t="shared" si="89"/>
        <v>60000</v>
      </c>
    </row>
    <row r="3044" spans="1:5" x14ac:dyDescent="0.3">
      <c r="A3044" s="298" t="s">
        <v>78</v>
      </c>
      <c r="B3044" s="72"/>
      <c r="C3044" s="72"/>
      <c r="D3044" s="72"/>
      <c r="E3044" s="69">
        <f t="shared" si="89"/>
        <v>0</v>
      </c>
    </row>
    <row r="3045" spans="1:5" x14ac:dyDescent="0.3">
      <c r="A3045" s="299" t="s">
        <v>824</v>
      </c>
      <c r="B3045" s="326"/>
      <c r="C3045" s="327"/>
      <c r="D3045" s="327"/>
      <c r="E3045" s="69">
        <f t="shared" si="89"/>
        <v>0</v>
      </c>
    </row>
    <row r="3046" spans="1:5" x14ac:dyDescent="0.3">
      <c r="A3046" s="299" t="s">
        <v>825</v>
      </c>
      <c r="B3046" s="104">
        <v>50000</v>
      </c>
      <c r="C3046" s="104"/>
      <c r="D3046" s="104"/>
      <c r="E3046" s="72">
        <f t="shared" si="89"/>
        <v>50000</v>
      </c>
    </row>
    <row r="3047" spans="1:5" x14ac:dyDescent="0.3">
      <c r="A3047" s="299" t="s">
        <v>888</v>
      </c>
      <c r="B3047" s="326"/>
      <c r="C3047" s="327"/>
      <c r="D3047" s="327"/>
      <c r="E3047" s="69">
        <f t="shared" si="89"/>
        <v>0</v>
      </c>
    </row>
    <row r="3048" spans="1:5" x14ac:dyDescent="0.3">
      <c r="A3048" s="297" t="s">
        <v>6</v>
      </c>
      <c r="B3048" s="164">
        <v>50000</v>
      </c>
      <c r="C3048" s="164"/>
      <c r="D3048" s="164"/>
      <c r="E3048" s="66">
        <f t="shared" si="89"/>
        <v>50000</v>
      </c>
    </row>
    <row r="3049" spans="1:5" x14ac:dyDescent="0.3">
      <c r="A3049" s="298" t="s">
        <v>80</v>
      </c>
      <c r="B3049" s="69"/>
      <c r="C3049" s="263"/>
      <c r="D3049" s="263"/>
      <c r="E3049" s="69">
        <f t="shared" si="89"/>
        <v>0</v>
      </c>
    </row>
    <row r="3050" spans="1:5" x14ac:dyDescent="0.3">
      <c r="A3050" s="299" t="s">
        <v>81</v>
      </c>
      <c r="B3050" s="14">
        <v>155000</v>
      </c>
      <c r="C3050" s="328"/>
      <c r="D3050" s="328"/>
      <c r="E3050" s="14">
        <f t="shared" si="89"/>
        <v>155000</v>
      </c>
    </row>
    <row r="3051" spans="1:5" x14ac:dyDescent="0.3">
      <c r="A3051" s="299" t="s">
        <v>184</v>
      </c>
      <c r="B3051" s="329">
        <v>200000</v>
      </c>
      <c r="C3051" s="330"/>
      <c r="D3051" s="330"/>
      <c r="E3051" s="14">
        <f t="shared" si="89"/>
        <v>200000</v>
      </c>
    </row>
    <row r="3052" spans="1:5" x14ac:dyDescent="0.3">
      <c r="A3052" s="299" t="s">
        <v>889</v>
      </c>
      <c r="B3052" s="24"/>
      <c r="C3052" s="259"/>
      <c r="D3052" s="259"/>
      <c r="E3052" s="24">
        <f t="shared" si="89"/>
        <v>0</v>
      </c>
    </row>
    <row r="3053" spans="1:5" x14ac:dyDescent="0.3">
      <c r="A3053" s="297" t="s">
        <v>6</v>
      </c>
      <c r="B3053" s="7">
        <v>355000</v>
      </c>
      <c r="C3053" s="7"/>
      <c r="D3053" s="7"/>
      <c r="E3053" s="7">
        <f t="shared" si="89"/>
        <v>355000</v>
      </c>
    </row>
    <row r="3054" spans="1:5" x14ac:dyDescent="0.3">
      <c r="A3054" s="298" t="s">
        <v>82</v>
      </c>
      <c r="B3054" s="72"/>
      <c r="C3054" s="286"/>
      <c r="D3054" s="286"/>
      <c r="E3054" s="69">
        <f t="shared" si="89"/>
        <v>0</v>
      </c>
    </row>
    <row r="3055" spans="1:5" x14ac:dyDescent="0.3">
      <c r="A3055" s="299" t="s">
        <v>826</v>
      </c>
      <c r="B3055" s="72"/>
      <c r="C3055" s="286"/>
      <c r="D3055" s="286"/>
      <c r="E3055" s="69">
        <f t="shared" si="89"/>
        <v>0</v>
      </c>
    </row>
    <row r="3056" spans="1:5" x14ac:dyDescent="0.3">
      <c r="A3056" s="297" t="s">
        <v>6</v>
      </c>
      <c r="B3056" s="66">
        <v>0</v>
      </c>
      <c r="C3056" s="66"/>
      <c r="D3056" s="66"/>
      <c r="E3056" s="66">
        <f t="shared" si="89"/>
        <v>0</v>
      </c>
    </row>
    <row r="3057" spans="1:5" x14ac:dyDescent="0.3">
      <c r="A3057" s="298" t="s">
        <v>85</v>
      </c>
      <c r="B3057" s="69"/>
      <c r="C3057" s="331"/>
      <c r="D3057" s="331"/>
      <c r="E3057" s="69">
        <f t="shared" si="89"/>
        <v>0</v>
      </c>
    </row>
    <row r="3058" spans="1:5" x14ac:dyDescent="0.3">
      <c r="A3058" s="299" t="s">
        <v>86</v>
      </c>
      <c r="B3058" s="160">
        <v>100000</v>
      </c>
      <c r="C3058" s="145"/>
      <c r="D3058" s="145"/>
      <c r="E3058" s="72">
        <f t="shared" si="89"/>
        <v>100000</v>
      </c>
    </row>
    <row r="3059" spans="1:5" x14ac:dyDescent="0.3">
      <c r="A3059" s="299" t="s">
        <v>87</v>
      </c>
      <c r="B3059" s="160">
        <v>50000</v>
      </c>
      <c r="C3059" s="145"/>
      <c r="D3059" s="145"/>
      <c r="E3059" s="72">
        <f t="shared" si="89"/>
        <v>50000</v>
      </c>
    </row>
    <row r="3060" spans="1:5" x14ac:dyDescent="0.3">
      <c r="A3060" s="299" t="s">
        <v>88</v>
      </c>
      <c r="B3060" s="160">
        <v>0</v>
      </c>
      <c r="C3060" s="145"/>
      <c r="D3060" s="145"/>
      <c r="E3060" s="69">
        <f t="shared" si="89"/>
        <v>0</v>
      </c>
    </row>
    <row r="3061" spans="1:5" x14ac:dyDescent="0.3">
      <c r="A3061" s="297" t="s">
        <v>6</v>
      </c>
      <c r="B3061" s="66">
        <v>150000</v>
      </c>
      <c r="C3061" s="95"/>
      <c r="D3061" s="95"/>
      <c r="E3061" s="66">
        <f t="shared" si="89"/>
        <v>150000</v>
      </c>
    </row>
    <row r="3062" spans="1:5" x14ac:dyDescent="0.3">
      <c r="A3062" s="298" t="s">
        <v>89</v>
      </c>
      <c r="B3062" s="160"/>
      <c r="C3062" s="145"/>
      <c r="D3062" s="145"/>
      <c r="E3062" s="69">
        <f t="shared" si="89"/>
        <v>0</v>
      </c>
    </row>
    <row r="3063" spans="1:5" x14ac:dyDescent="0.3">
      <c r="A3063" s="299" t="s">
        <v>185</v>
      </c>
      <c r="B3063" s="160">
        <v>400000</v>
      </c>
      <c r="C3063" s="145"/>
      <c r="D3063" s="145"/>
      <c r="E3063" s="72">
        <f t="shared" si="89"/>
        <v>400000</v>
      </c>
    </row>
    <row r="3064" spans="1:5" x14ac:dyDescent="0.3">
      <c r="A3064" s="297" t="s">
        <v>6</v>
      </c>
      <c r="B3064" s="66">
        <v>400000</v>
      </c>
      <c r="C3064" s="66"/>
      <c r="D3064" s="66"/>
      <c r="E3064" s="66">
        <f t="shared" si="89"/>
        <v>400000</v>
      </c>
    </row>
    <row r="3065" spans="1:5" x14ac:dyDescent="0.3">
      <c r="A3065" s="298" t="s">
        <v>91</v>
      </c>
      <c r="B3065" s="319"/>
      <c r="C3065" s="294"/>
      <c r="D3065" s="294"/>
      <c r="E3065" s="69">
        <f t="shared" si="89"/>
        <v>0</v>
      </c>
    </row>
    <row r="3066" spans="1:5" x14ac:dyDescent="0.3">
      <c r="A3066" s="299" t="s">
        <v>92</v>
      </c>
      <c r="B3066" s="160"/>
      <c r="C3066" s="145"/>
      <c r="D3066" s="145"/>
      <c r="E3066" s="69">
        <f t="shared" si="89"/>
        <v>0</v>
      </c>
    </row>
    <row r="3067" spans="1:5" x14ac:dyDescent="0.3">
      <c r="A3067" s="297" t="s">
        <v>6</v>
      </c>
      <c r="B3067" s="66">
        <v>0</v>
      </c>
      <c r="C3067" s="66"/>
      <c r="D3067" s="66"/>
      <c r="E3067" s="66">
        <f t="shared" si="89"/>
        <v>0</v>
      </c>
    </row>
    <row r="3068" spans="1:5" x14ac:dyDescent="0.3">
      <c r="A3068" s="298" t="s">
        <v>827</v>
      </c>
      <c r="B3068" s="319"/>
      <c r="C3068" s="294"/>
      <c r="D3068" s="294"/>
      <c r="E3068" s="69">
        <f t="shared" si="89"/>
        <v>0</v>
      </c>
    </row>
    <row r="3069" spans="1:5" x14ac:dyDescent="0.3">
      <c r="A3069" s="304" t="s">
        <v>828</v>
      </c>
      <c r="B3069" s="160"/>
      <c r="C3069" s="145"/>
      <c r="D3069" s="145"/>
      <c r="E3069" s="69">
        <f t="shared" si="89"/>
        <v>0</v>
      </c>
    </row>
    <row r="3070" spans="1:5" x14ac:dyDescent="0.3">
      <c r="A3070" s="304" t="s">
        <v>829</v>
      </c>
      <c r="B3070" s="72">
        <v>0</v>
      </c>
      <c r="C3070" s="318"/>
      <c r="D3070" s="318"/>
      <c r="E3070" s="72">
        <f t="shared" si="89"/>
        <v>0</v>
      </c>
    </row>
    <row r="3071" spans="1:5" x14ac:dyDescent="0.3">
      <c r="A3071" s="305" t="s">
        <v>830</v>
      </c>
      <c r="B3071" s="160">
        <v>2000000</v>
      </c>
      <c r="C3071" s="145"/>
      <c r="D3071" s="145"/>
      <c r="E3071" s="72">
        <f t="shared" si="89"/>
        <v>2000000</v>
      </c>
    </row>
    <row r="3072" spans="1:5" x14ac:dyDescent="0.3">
      <c r="A3072" s="297" t="s">
        <v>6</v>
      </c>
      <c r="B3072" s="66">
        <v>2000000</v>
      </c>
      <c r="C3072" s="95"/>
      <c r="D3072" s="95"/>
      <c r="E3072" s="66">
        <f t="shared" si="89"/>
        <v>2000000</v>
      </c>
    </row>
    <row r="3073" spans="1:5" x14ac:dyDescent="0.3">
      <c r="A3073" s="298" t="s">
        <v>186</v>
      </c>
      <c r="B3073" s="69"/>
      <c r="C3073" s="263"/>
      <c r="D3073" s="263"/>
      <c r="E3073" s="69">
        <f t="shared" si="89"/>
        <v>0</v>
      </c>
    </row>
    <row r="3074" spans="1:5" x14ac:dyDescent="0.3">
      <c r="A3074" s="298" t="s">
        <v>96</v>
      </c>
      <c r="B3074" s="69"/>
      <c r="C3074" s="331"/>
      <c r="D3074" s="331"/>
      <c r="E3074" s="69">
        <f t="shared" si="89"/>
        <v>0</v>
      </c>
    </row>
    <row r="3075" spans="1:5" x14ac:dyDescent="0.3">
      <c r="A3075" s="299" t="s">
        <v>831</v>
      </c>
      <c r="B3075" s="72">
        <v>150000</v>
      </c>
      <c r="C3075" s="286"/>
      <c r="D3075" s="286"/>
      <c r="E3075" s="72">
        <f t="shared" si="89"/>
        <v>150000</v>
      </c>
    </row>
    <row r="3076" spans="1:5" x14ac:dyDescent="0.3">
      <c r="A3076" s="306" t="s">
        <v>404</v>
      </c>
      <c r="B3076" s="72"/>
      <c r="C3076" s="286"/>
      <c r="D3076" s="286"/>
      <c r="E3076" s="69">
        <f t="shared" si="89"/>
        <v>0</v>
      </c>
    </row>
    <row r="3077" spans="1:5" x14ac:dyDescent="0.3">
      <c r="A3077" s="297" t="s">
        <v>6</v>
      </c>
      <c r="B3077" s="95">
        <v>150000</v>
      </c>
      <c r="C3077" s="95"/>
      <c r="D3077" s="95"/>
      <c r="E3077" s="66">
        <f t="shared" si="89"/>
        <v>150000</v>
      </c>
    </row>
    <row r="3078" spans="1:5" x14ac:dyDescent="0.3">
      <c r="A3078" s="305" t="s">
        <v>102</v>
      </c>
      <c r="B3078" s="72">
        <v>35000</v>
      </c>
      <c r="C3078" s="286"/>
      <c r="D3078" s="286"/>
      <c r="E3078" s="72">
        <f t="shared" si="89"/>
        <v>35000</v>
      </c>
    </row>
    <row r="3079" spans="1:5" x14ac:dyDescent="0.3">
      <c r="A3079" s="305" t="s">
        <v>832</v>
      </c>
      <c r="B3079" s="72">
        <v>400000</v>
      </c>
      <c r="C3079" s="318"/>
      <c r="D3079" s="318"/>
      <c r="E3079" s="72">
        <f t="shared" ref="E3079:E3096" si="90">B3079+C3079-D3079</f>
        <v>400000</v>
      </c>
    </row>
    <row r="3080" spans="1:5" x14ac:dyDescent="0.3">
      <c r="A3080" s="297" t="s">
        <v>138</v>
      </c>
      <c r="B3080" s="66">
        <v>400000</v>
      </c>
      <c r="C3080" s="66"/>
      <c r="D3080" s="66"/>
      <c r="E3080" s="66">
        <f t="shared" si="90"/>
        <v>400000</v>
      </c>
    </row>
    <row r="3081" spans="1:5" x14ac:dyDescent="0.3">
      <c r="A3081" s="308"/>
      <c r="B3081" s="69"/>
      <c r="C3081" s="331"/>
      <c r="D3081" s="331"/>
      <c r="E3081" s="69">
        <f t="shared" si="90"/>
        <v>0</v>
      </c>
    </row>
    <row r="3082" spans="1:5" x14ac:dyDescent="0.3">
      <c r="A3082" s="297" t="s">
        <v>833</v>
      </c>
      <c r="B3082" s="66">
        <v>5926607</v>
      </c>
      <c r="C3082" s="95"/>
      <c r="D3082" s="95"/>
      <c r="E3082" s="66">
        <f t="shared" si="90"/>
        <v>5926607</v>
      </c>
    </row>
    <row r="3083" spans="1:5" x14ac:dyDescent="0.3">
      <c r="A3083" s="309"/>
      <c r="B3083" s="72"/>
      <c r="C3083" s="286"/>
      <c r="D3083" s="286"/>
      <c r="E3083" s="69">
        <f t="shared" si="90"/>
        <v>0</v>
      </c>
    </row>
    <row r="3084" spans="1:5" x14ac:dyDescent="0.3">
      <c r="A3084" s="297" t="s">
        <v>203</v>
      </c>
      <c r="B3084" s="164">
        <v>5926607</v>
      </c>
      <c r="C3084" s="164"/>
      <c r="D3084" s="164"/>
      <c r="E3084" s="66">
        <f t="shared" si="90"/>
        <v>5926607</v>
      </c>
    </row>
    <row r="3085" spans="1:5" x14ac:dyDescent="0.3">
      <c r="A3085" s="298" t="s">
        <v>140</v>
      </c>
      <c r="B3085" s="69"/>
      <c r="C3085" s="331"/>
      <c r="D3085" s="331"/>
      <c r="E3085" s="69">
        <f t="shared" si="90"/>
        <v>0</v>
      </c>
    </row>
    <row r="3086" spans="1:5" x14ac:dyDescent="0.3">
      <c r="A3086" s="304" t="s">
        <v>917</v>
      </c>
      <c r="B3086" s="72">
        <v>115500000</v>
      </c>
      <c r="C3086" s="331"/>
      <c r="D3086" s="331"/>
      <c r="E3086" s="72">
        <f t="shared" si="90"/>
        <v>115500000</v>
      </c>
    </row>
    <row r="3087" spans="1:5" ht="37.5" x14ac:dyDescent="0.3">
      <c r="A3087" s="305" t="s">
        <v>918</v>
      </c>
      <c r="B3087" s="72">
        <v>100000000</v>
      </c>
      <c r="C3087" s="287"/>
      <c r="D3087" s="287"/>
      <c r="E3087" s="72">
        <f t="shared" si="90"/>
        <v>100000000</v>
      </c>
    </row>
    <row r="3088" spans="1:5" ht="37.5" x14ac:dyDescent="0.3">
      <c r="A3088" s="305" t="s">
        <v>919</v>
      </c>
      <c r="B3088" s="72">
        <v>50000000</v>
      </c>
      <c r="C3088" s="332"/>
      <c r="D3088" s="286">
        <v>50000000</v>
      </c>
      <c r="E3088" s="72">
        <f t="shared" si="90"/>
        <v>0</v>
      </c>
    </row>
    <row r="3089" spans="1:5" ht="37.5" x14ac:dyDescent="0.3">
      <c r="A3089" s="305" t="s">
        <v>920</v>
      </c>
      <c r="B3089" s="72">
        <v>250000000</v>
      </c>
      <c r="C3089" s="263"/>
      <c r="D3089" s="72"/>
      <c r="E3089" s="72">
        <f t="shared" si="90"/>
        <v>250000000</v>
      </c>
    </row>
    <row r="3090" spans="1:5" ht="37.5" x14ac:dyDescent="0.3">
      <c r="A3090" s="315" t="s">
        <v>921</v>
      </c>
      <c r="B3090" s="72">
        <v>3211114</v>
      </c>
      <c r="C3090" s="331"/>
      <c r="D3090" s="286">
        <v>3000000</v>
      </c>
      <c r="E3090" s="72">
        <f t="shared" si="90"/>
        <v>211114</v>
      </c>
    </row>
    <row r="3091" spans="1:5" x14ac:dyDescent="0.3">
      <c r="A3091" s="315" t="s">
        <v>922</v>
      </c>
      <c r="B3091" s="72">
        <v>4000000</v>
      </c>
      <c r="C3091" s="286"/>
      <c r="D3091" s="286">
        <v>2000000</v>
      </c>
      <c r="E3091" s="72">
        <f t="shared" si="90"/>
        <v>2000000</v>
      </c>
    </row>
    <row r="3092" spans="1:5" x14ac:dyDescent="0.3">
      <c r="A3092" s="315" t="s">
        <v>923</v>
      </c>
      <c r="B3092" s="72">
        <v>30961115</v>
      </c>
      <c r="C3092" s="263"/>
      <c r="D3092" s="72">
        <v>30000000</v>
      </c>
      <c r="E3092" s="72">
        <f t="shared" si="90"/>
        <v>961115</v>
      </c>
    </row>
    <row r="3093" spans="1:5" x14ac:dyDescent="0.3">
      <c r="A3093" s="297" t="s">
        <v>6</v>
      </c>
      <c r="B3093" s="66">
        <f>SUM(B3086:B3092)</f>
        <v>553672229</v>
      </c>
      <c r="C3093" s="66">
        <f>SUM(C3086:C3092)</f>
        <v>0</v>
      </c>
      <c r="D3093" s="66">
        <f>SUM(D3086:D3092)</f>
        <v>85000000</v>
      </c>
      <c r="E3093" s="66">
        <f>SUM(E3086:E3092)</f>
        <v>468672229</v>
      </c>
    </row>
    <row r="3094" spans="1:5" x14ac:dyDescent="0.3">
      <c r="A3094" s="298"/>
      <c r="B3094" s="69"/>
      <c r="C3094" s="331"/>
      <c r="D3094" s="331"/>
      <c r="E3094" s="69">
        <f t="shared" si="90"/>
        <v>0</v>
      </c>
    </row>
    <row r="3095" spans="1:5" x14ac:dyDescent="0.3">
      <c r="A3095" s="297" t="s">
        <v>893</v>
      </c>
      <c r="B3095" s="66">
        <f>B3093</f>
        <v>553672229</v>
      </c>
      <c r="C3095" s="66">
        <f>C3093</f>
        <v>0</v>
      </c>
      <c r="D3095" s="66">
        <f>D3093</f>
        <v>85000000</v>
      </c>
      <c r="E3095" s="66">
        <f>E3093</f>
        <v>468672229</v>
      </c>
    </row>
    <row r="3096" spans="1:5" x14ac:dyDescent="0.3">
      <c r="A3096" s="298"/>
      <c r="B3096" s="69"/>
      <c r="C3096" s="263"/>
      <c r="D3096" s="263"/>
      <c r="E3096" s="69">
        <f t="shared" si="90"/>
        <v>0</v>
      </c>
    </row>
    <row r="3097" spans="1:5" x14ac:dyDescent="0.3">
      <c r="A3097" s="297" t="s">
        <v>924</v>
      </c>
      <c r="B3097" s="66">
        <f>B3084+B3095</f>
        <v>559598836</v>
      </c>
      <c r="C3097" s="66">
        <f>C3084+C3095</f>
        <v>0</v>
      </c>
      <c r="D3097" s="66">
        <f>D3084+D3095</f>
        <v>85000000</v>
      </c>
      <c r="E3097" s="66">
        <f>E3084+E3095</f>
        <v>474598836</v>
      </c>
    </row>
    <row r="3098" spans="1:5" x14ac:dyDescent="0.3">
      <c r="A3098" s="313"/>
      <c r="B3098" s="286"/>
      <c r="C3098" s="286"/>
      <c r="D3098" s="286"/>
      <c r="E3098" s="286"/>
    </row>
    <row r="3099" spans="1:5" x14ac:dyDescent="0.3">
      <c r="A3099" s="325" t="s">
        <v>303</v>
      </c>
      <c r="B3099" s="66">
        <f>B2520</f>
        <v>43265810.122441806</v>
      </c>
      <c r="C3099" s="66">
        <f>C2520</f>
        <v>0</v>
      </c>
      <c r="D3099" s="66">
        <f>D2520</f>
        <v>3418447.0468054255</v>
      </c>
      <c r="E3099" s="66">
        <f>E2520</f>
        <v>39847363.075636379</v>
      </c>
    </row>
    <row r="3100" spans="1:5" x14ac:dyDescent="0.3">
      <c r="A3100" s="333"/>
      <c r="B3100" s="331"/>
      <c r="C3100" s="331"/>
      <c r="D3100" s="331"/>
      <c r="E3100" s="331"/>
    </row>
    <row r="3101" spans="1:5" x14ac:dyDescent="0.3">
      <c r="A3101" s="325" t="s">
        <v>925</v>
      </c>
      <c r="B3101" s="66">
        <f>B2525+B2691+B2765+B2846+B2946+B3014</f>
        <v>48280339</v>
      </c>
      <c r="C3101" s="66">
        <f>C2525+C2691+C2765+C2846+C2946+C3014</f>
        <v>33803395.600000001</v>
      </c>
      <c r="D3101" s="66">
        <f>D2525+D2691+D2765+D2846+D2946+D3014</f>
        <v>6470000</v>
      </c>
      <c r="E3101" s="66">
        <f>E2525+E2691+E2765+E2846+E2946+E3014</f>
        <v>75613734.599999994</v>
      </c>
    </row>
    <row r="3102" spans="1:5" x14ac:dyDescent="0.3">
      <c r="A3102" s="317"/>
      <c r="B3102" s="331"/>
      <c r="C3102" s="331"/>
      <c r="D3102" s="331"/>
      <c r="E3102" s="331"/>
    </row>
    <row r="3103" spans="1:5" x14ac:dyDescent="0.3">
      <c r="A3103" s="325" t="s">
        <v>203</v>
      </c>
      <c r="B3103" s="66">
        <f>B3099+B3101</f>
        <v>91546149.122441798</v>
      </c>
      <c r="C3103" s="66">
        <f>C3099+C3101</f>
        <v>33803395.600000001</v>
      </c>
      <c r="D3103" s="66">
        <f>D3099+D3101</f>
        <v>9888447.0468054265</v>
      </c>
      <c r="E3103" s="66">
        <f>E3099+E3101</f>
        <v>115461097.67563638</v>
      </c>
    </row>
    <row r="3104" spans="1:5" x14ac:dyDescent="0.3">
      <c r="A3104" s="333"/>
      <c r="B3104" s="331"/>
      <c r="C3104" s="331"/>
      <c r="D3104" s="331"/>
      <c r="E3104" s="331"/>
    </row>
    <row r="3105" spans="1:5" x14ac:dyDescent="0.3">
      <c r="A3105" s="325" t="s">
        <v>926</v>
      </c>
      <c r="B3105" s="66">
        <f>B2686+B2759+B2841+B2941+B3009+B3095</f>
        <v>603320514</v>
      </c>
      <c r="C3105" s="66">
        <f>C2686+C2759+C2841+C2941+C3009+C3095</f>
        <v>141510670.95999998</v>
      </c>
      <c r="D3105" s="66">
        <f>D2686+D2759+D2841+D2941+D3009+D3095</f>
        <v>114360795.2</v>
      </c>
      <c r="E3105" s="66">
        <f>E2686+E2759+E2841+E2941+E3009+E3095</f>
        <v>630470389.75999999</v>
      </c>
    </row>
    <row r="3106" spans="1:5" x14ac:dyDescent="0.3">
      <c r="A3106" s="317"/>
      <c r="B3106" s="331"/>
      <c r="C3106" s="331"/>
      <c r="D3106" s="331"/>
      <c r="E3106" s="331"/>
    </row>
    <row r="3107" spans="1:5" x14ac:dyDescent="0.3">
      <c r="A3107" s="325" t="s">
        <v>927</v>
      </c>
      <c r="B3107" s="66">
        <f>B3103+B3105</f>
        <v>694866663.12244177</v>
      </c>
      <c r="C3107" s="66">
        <f>C3103+C3105</f>
        <v>175314066.55999997</v>
      </c>
      <c r="D3107" s="66">
        <f>D3103+D3105</f>
        <v>124249242.24680543</v>
      </c>
      <c r="E3107" s="66">
        <f>E3103+E3105</f>
        <v>745931487.4356364</v>
      </c>
    </row>
    <row r="3108" spans="1:5" x14ac:dyDescent="0.3">
      <c r="A3108" s="313"/>
      <c r="B3108" s="286"/>
      <c r="C3108" s="286"/>
      <c r="D3108" s="286"/>
      <c r="E3108" s="286"/>
    </row>
    <row r="3109" spans="1:5" x14ac:dyDescent="0.3">
      <c r="A3109" s="691" t="s">
        <v>928</v>
      </c>
      <c r="B3109" s="691"/>
      <c r="C3109" s="691"/>
      <c r="D3109" s="691"/>
      <c r="E3109" s="691"/>
    </row>
    <row r="3110" spans="1:5" x14ac:dyDescent="0.3">
      <c r="A3110" s="317" t="s">
        <v>413</v>
      </c>
      <c r="B3110" s="331"/>
      <c r="C3110" s="331"/>
      <c r="D3110" s="331"/>
      <c r="E3110" s="331"/>
    </row>
    <row r="3111" spans="1:5" x14ac:dyDescent="0.3">
      <c r="A3111" s="65" t="s">
        <v>53</v>
      </c>
      <c r="B3111" s="95">
        <f>B3114</f>
        <v>42541441.396569431</v>
      </c>
      <c r="C3111" s="95">
        <f>C3114</f>
        <v>0</v>
      </c>
      <c r="D3111" s="95">
        <f>D3114</f>
        <v>3361214.4161266298</v>
      </c>
      <c r="E3111" s="95">
        <f>E3114</f>
        <v>39180226.9804428</v>
      </c>
    </row>
    <row r="3112" spans="1:5" x14ac:dyDescent="0.3">
      <c r="A3112" s="137" t="s">
        <v>54</v>
      </c>
      <c r="B3112" s="263"/>
      <c r="C3112" s="263"/>
      <c r="D3112" s="263"/>
      <c r="E3112" s="286">
        <f t="shared" ref="E3112:E3175" si="91">B3112+C3112-D3112</f>
        <v>0</v>
      </c>
    </row>
    <row r="3113" spans="1:5" x14ac:dyDescent="0.3">
      <c r="A3113" s="18" t="s">
        <v>55</v>
      </c>
      <c r="B3113" s="331">
        <v>42541441.396569431</v>
      </c>
      <c r="C3113" s="331"/>
      <c r="D3113" s="331">
        <f>'[3]P.E ANALYSIS'!$E$9</f>
        <v>3361214.4161266298</v>
      </c>
      <c r="E3113" s="286">
        <f t="shared" si="91"/>
        <v>39180226.9804428</v>
      </c>
    </row>
    <row r="3114" spans="1:5" x14ac:dyDescent="0.3">
      <c r="A3114" s="65" t="s">
        <v>6</v>
      </c>
      <c r="B3114" s="95">
        <f>B3113</f>
        <v>42541441.396569431</v>
      </c>
      <c r="C3114" s="95">
        <f>C3113</f>
        <v>0</v>
      </c>
      <c r="D3114" s="95">
        <f>D3113</f>
        <v>3361214.4161266298</v>
      </c>
      <c r="E3114" s="95">
        <f>E3113</f>
        <v>39180226.9804428</v>
      </c>
    </row>
    <row r="3115" spans="1:5" x14ac:dyDescent="0.3">
      <c r="A3115" s="137"/>
      <c r="B3115" s="263"/>
      <c r="C3115" s="263"/>
      <c r="D3115" s="263"/>
      <c r="E3115" s="286">
        <f t="shared" si="91"/>
        <v>0</v>
      </c>
    </row>
    <row r="3116" spans="1:5" x14ac:dyDescent="0.3">
      <c r="A3116" s="65" t="s">
        <v>57</v>
      </c>
      <c r="B3116" s="66">
        <f>B3184+B3232</f>
        <v>31156266</v>
      </c>
      <c r="C3116" s="66">
        <f>C3184+C3232</f>
        <v>31348370</v>
      </c>
      <c r="D3116" s="66">
        <f>D3184+D3232</f>
        <v>10000000</v>
      </c>
      <c r="E3116" s="66">
        <f>B3116+C3116-D3116</f>
        <v>52504636</v>
      </c>
    </row>
    <row r="3117" spans="1:5" x14ac:dyDescent="0.3">
      <c r="A3117" s="137" t="s">
        <v>58</v>
      </c>
      <c r="B3117" s="331"/>
      <c r="C3117" s="331"/>
      <c r="D3117" s="331"/>
      <c r="E3117" s="286">
        <f t="shared" si="91"/>
        <v>0</v>
      </c>
    </row>
    <row r="3118" spans="1:5" x14ac:dyDescent="0.3">
      <c r="A3118" s="119" t="s">
        <v>929</v>
      </c>
      <c r="B3118" s="286">
        <v>0</v>
      </c>
      <c r="C3118" s="286"/>
      <c r="D3118" s="286"/>
      <c r="E3118" s="286">
        <f t="shared" si="91"/>
        <v>0</v>
      </c>
    </row>
    <row r="3119" spans="1:5" ht="37.5" x14ac:dyDescent="0.3">
      <c r="A3119" s="119" t="s">
        <v>930</v>
      </c>
      <c r="B3119" s="72">
        <v>150000</v>
      </c>
      <c r="C3119" s="286"/>
      <c r="D3119" s="286"/>
      <c r="E3119" s="286">
        <f t="shared" si="91"/>
        <v>150000</v>
      </c>
    </row>
    <row r="3120" spans="1:5" x14ac:dyDescent="0.3">
      <c r="A3120" s="119" t="s">
        <v>931</v>
      </c>
      <c r="B3120" s="326">
        <v>1000000</v>
      </c>
      <c r="C3120" s="327"/>
      <c r="D3120" s="327"/>
      <c r="E3120" s="286">
        <f t="shared" si="91"/>
        <v>1000000</v>
      </c>
    </row>
    <row r="3121" spans="1:5" x14ac:dyDescent="0.3">
      <c r="A3121" s="65" t="s">
        <v>6</v>
      </c>
      <c r="B3121" s="66">
        <f>SUM(B3118:B3120)</f>
        <v>1150000</v>
      </c>
      <c r="C3121" s="66">
        <f t="shared" ref="C3121:E3121" si="92">SUM(C3118:C3120)</f>
        <v>0</v>
      </c>
      <c r="D3121" s="66">
        <f t="shared" si="92"/>
        <v>0</v>
      </c>
      <c r="E3121" s="66">
        <f t="shared" si="92"/>
        <v>1150000</v>
      </c>
    </row>
    <row r="3122" spans="1:5" x14ac:dyDescent="0.3">
      <c r="A3122" s="137" t="s">
        <v>62</v>
      </c>
      <c r="B3122" s="286"/>
      <c r="C3122" s="286"/>
      <c r="D3122" s="286"/>
      <c r="E3122" s="286">
        <f t="shared" si="91"/>
        <v>0</v>
      </c>
    </row>
    <row r="3123" spans="1:5" x14ac:dyDescent="0.3">
      <c r="A3123" s="119" t="s">
        <v>63</v>
      </c>
      <c r="B3123" s="69">
        <v>150000</v>
      </c>
      <c r="C3123" s="263"/>
      <c r="D3123" s="263"/>
      <c r="E3123" s="286">
        <f t="shared" si="91"/>
        <v>150000</v>
      </c>
    </row>
    <row r="3124" spans="1:5" x14ac:dyDescent="0.3">
      <c r="A3124" s="119" t="s">
        <v>64</v>
      </c>
      <c r="B3124" s="69">
        <v>30000</v>
      </c>
      <c r="C3124" s="331"/>
      <c r="D3124" s="331"/>
      <c r="E3124" s="286">
        <f t="shared" si="91"/>
        <v>30000</v>
      </c>
    </row>
    <row r="3125" spans="1:5" x14ac:dyDescent="0.3">
      <c r="A3125" s="119" t="s">
        <v>932</v>
      </c>
      <c r="B3125" s="69">
        <v>30000</v>
      </c>
      <c r="C3125" s="263"/>
      <c r="D3125" s="263"/>
      <c r="E3125" s="286">
        <f t="shared" si="91"/>
        <v>30000</v>
      </c>
    </row>
    <row r="3126" spans="1:5" x14ac:dyDescent="0.3">
      <c r="A3126" s="65" t="s">
        <v>6</v>
      </c>
      <c r="B3126" s="66">
        <v>210000</v>
      </c>
      <c r="C3126" s="66"/>
      <c r="D3126" s="66"/>
      <c r="E3126" s="95">
        <f t="shared" si="91"/>
        <v>210000</v>
      </c>
    </row>
    <row r="3127" spans="1:5" x14ac:dyDescent="0.3">
      <c r="A3127" s="137" t="s">
        <v>65</v>
      </c>
      <c r="B3127" s="263"/>
      <c r="C3127" s="263"/>
      <c r="D3127" s="263"/>
      <c r="E3127" s="286">
        <f t="shared" si="91"/>
        <v>0</v>
      </c>
    </row>
    <row r="3128" spans="1:5" x14ac:dyDescent="0.3">
      <c r="A3128" s="119" t="s">
        <v>66</v>
      </c>
      <c r="B3128" s="69">
        <v>1200000</v>
      </c>
      <c r="C3128" s="69"/>
      <c r="D3128" s="69"/>
      <c r="E3128" s="286">
        <f t="shared" si="91"/>
        <v>1200000</v>
      </c>
    </row>
    <row r="3129" spans="1:5" x14ac:dyDescent="0.3">
      <c r="A3129" s="119" t="s">
        <v>68</v>
      </c>
      <c r="B3129" s="104">
        <v>1000000</v>
      </c>
      <c r="C3129" s="104"/>
      <c r="D3129" s="104"/>
      <c r="E3129" s="286">
        <f t="shared" si="91"/>
        <v>1000000</v>
      </c>
    </row>
    <row r="3130" spans="1:5" x14ac:dyDescent="0.3">
      <c r="A3130" s="119" t="s">
        <v>391</v>
      </c>
      <c r="B3130" s="326">
        <v>50000</v>
      </c>
      <c r="C3130" s="327"/>
      <c r="D3130" s="327"/>
      <c r="E3130" s="286">
        <f t="shared" si="91"/>
        <v>50000</v>
      </c>
    </row>
    <row r="3131" spans="1:5" x14ac:dyDescent="0.3">
      <c r="A3131" s="119" t="s">
        <v>730</v>
      </c>
      <c r="B3131" s="326">
        <v>1500000</v>
      </c>
      <c r="C3131" s="326"/>
      <c r="D3131" s="326"/>
      <c r="E3131" s="286">
        <f t="shared" si="91"/>
        <v>1500000</v>
      </c>
    </row>
    <row r="3132" spans="1:5" x14ac:dyDescent="0.3">
      <c r="A3132" s="6" t="s">
        <v>6</v>
      </c>
      <c r="B3132" s="164">
        <v>3750000</v>
      </c>
      <c r="C3132" s="164"/>
      <c r="D3132" s="164"/>
      <c r="E3132" s="95">
        <f t="shared" si="91"/>
        <v>3750000</v>
      </c>
    </row>
    <row r="3133" spans="1:5" x14ac:dyDescent="0.3">
      <c r="A3133" s="137" t="s">
        <v>72</v>
      </c>
      <c r="B3133" s="326"/>
      <c r="C3133" s="326"/>
      <c r="D3133" s="326"/>
      <c r="E3133" s="286">
        <f t="shared" si="91"/>
        <v>0</v>
      </c>
    </row>
    <row r="3134" spans="1:5" x14ac:dyDescent="0.3">
      <c r="A3134" s="119" t="s">
        <v>933</v>
      </c>
      <c r="B3134" s="69">
        <v>300000</v>
      </c>
      <c r="C3134" s="263"/>
      <c r="D3134" s="263"/>
      <c r="E3134" s="286">
        <f t="shared" si="91"/>
        <v>300000</v>
      </c>
    </row>
    <row r="3135" spans="1:5" x14ac:dyDescent="0.3">
      <c r="A3135" s="65" t="s">
        <v>6</v>
      </c>
      <c r="B3135" s="161">
        <v>300000</v>
      </c>
      <c r="C3135" s="161"/>
      <c r="D3135" s="161"/>
      <c r="E3135" s="95">
        <f t="shared" si="91"/>
        <v>300000</v>
      </c>
    </row>
    <row r="3136" spans="1:5" x14ac:dyDescent="0.3">
      <c r="A3136" s="137" t="s">
        <v>934</v>
      </c>
      <c r="B3136" s="332"/>
      <c r="C3136" s="332"/>
      <c r="D3136" s="332"/>
      <c r="E3136" s="286">
        <f t="shared" si="91"/>
        <v>0</v>
      </c>
    </row>
    <row r="3137" spans="1:5" x14ac:dyDescent="0.3">
      <c r="A3137" s="137" t="s">
        <v>935</v>
      </c>
      <c r="B3137" s="263"/>
      <c r="C3137" s="263"/>
      <c r="D3137" s="263"/>
      <c r="E3137" s="286">
        <f t="shared" si="91"/>
        <v>0</v>
      </c>
    </row>
    <row r="3138" spans="1:5" ht="37.5" x14ac:dyDescent="0.3">
      <c r="A3138" s="119" t="s">
        <v>936</v>
      </c>
      <c r="B3138" s="331">
        <v>0</v>
      </c>
      <c r="C3138" s="331"/>
      <c r="D3138" s="331"/>
      <c r="E3138" s="286">
        <f t="shared" si="91"/>
        <v>0</v>
      </c>
    </row>
    <row r="3139" spans="1:5" x14ac:dyDescent="0.3">
      <c r="A3139" s="119" t="s">
        <v>937</v>
      </c>
      <c r="B3139" s="286">
        <v>700000</v>
      </c>
      <c r="C3139" s="286"/>
      <c r="D3139" s="286"/>
      <c r="E3139" s="286">
        <f t="shared" si="91"/>
        <v>700000</v>
      </c>
    </row>
    <row r="3140" spans="1:5" x14ac:dyDescent="0.3">
      <c r="A3140" s="65" t="s">
        <v>6</v>
      </c>
      <c r="B3140" s="66">
        <v>700000</v>
      </c>
      <c r="C3140" s="95"/>
      <c r="D3140" s="95"/>
      <c r="E3140" s="95">
        <f t="shared" si="91"/>
        <v>700000</v>
      </c>
    </row>
    <row r="3141" spans="1:5" x14ac:dyDescent="0.3">
      <c r="A3141" s="80"/>
      <c r="B3141" s="286"/>
      <c r="C3141" s="286"/>
      <c r="D3141" s="286"/>
      <c r="E3141" s="286">
        <f t="shared" si="91"/>
        <v>0</v>
      </c>
    </row>
    <row r="3142" spans="1:5" x14ac:dyDescent="0.3">
      <c r="A3142" s="137" t="s">
        <v>935</v>
      </c>
      <c r="B3142" s="286"/>
      <c r="C3142" s="286"/>
      <c r="D3142" s="286"/>
      <c r="E3142" s="286">
        <f t="shared" si="91"/>
        <v>0</v>
      </c>
    </row>
    <row r="3143" spans="1:5" x14ac:dyDescent="0.3">
      <c r="A3143" s="101" t="s">
        <v>938</v>
      </c>
      <c r="B3143" s="286">
        <v>10000000</v>
      </c>
      <c r="C3143" s="286"/>
      <c r="D3143" s="286">
        <f>507000+600000+8893000</f>
        <v>10000000</v>
      </c>
      <c r="E3143" s="286">
        <f t="shared" si="91"/>
        <v>0</v>
      </c>
    </row>
    <row r="3144" spans="1:5" x14ac:dyDescent="0.3">
      <c r="A3144" s="6" t="s">
        <v>138</v>
      </c>
      <c r="B3144" s="66">
        <f>B3143</f>
        <v>10000000</v>
      </c>
      <c r="C3144" s="66">
        <f>C3143</f>
        <v>0</v>
      </c>
      <c r="D3144" s="66">
        <f>D3143</f>
        <v>10000000</v>
      </c>
      <c r="E3144" s="66">
        <f>E3143</f>
        <v>0</v>
      </c>
    </row>
    <row r="3145" spans="1:5" x14ac:dyDescent="0.3">
      <c r="A3145" s="22"/>
      <c r="B3145" s="263"/>
      <c r="C3145" s="263"/>
      <c r="D3145" s="263"/>
      <c r="E3145" s="286">
        <f t="shared" si="91"/>
        <v>0</v>
      </c>
    </row>
    <row r="3146" spans="1:5" x14ac:dyDescent="0.3">
      <c r="A3146" s="137" t="s">
        <v>82</v>
      </c>
      <c r="B3146" s="331"/>
      <c r="C3146" s="331"/>
      <c r="D3146" s="331"/>
      <c r="E3146" s="286">
        <f t="shared" si="91"/>
        <v>0</v>
      </c>
    </row>
    <row r="3147" spans="1:5" x14ac:dyDescent="0.3">
      <c r="A3147" s="119" t="s">
        <v>83</v>
      </c>
      <c r="B3147" s="286">
        <v>1400000</v>
      </c>
      <c r="C3147" s="286"/>
      <c r="D3147" s="286"/>
      <c r="E3147" s="286">
        <f t="shared" si="91"/>
        <v>1400000</v>
      </c>
    </row>
    <row r="3148" spans="1:5" x14ac:dyDescent="0.3">
      <c r="A3148" s="65" t="s">
        <v>138</v>
      </c>
      <c r="B3148" s="66">
        <v>1400000</v>
      </c>
      <c r="C3148" s="95"/>
      <c r="D3148" s="95"/>
      <c r="E3148" s="95">
        <f t="shared" si="91"/>
        <v>1400000</v>
      </c>
    </row>
    <row r="3149" spans="1:5" x14ac:dyDescent="0.3">
      <c r="A3149" s="137"/>
      <c r="B3149" s="263"/>
      <c r="C3149" s="263"/>
      <c r="D3149" s="263"/>
      <c r="E3149" s="286">
        <f t="shared" si="91"/>
        <v>0</v>
      </c>
    </row>
    <row r="3150" spans="1:5" x14ac:dyDescent="0.3">
      <c r="A3150" s="137" t="s">
        <v>85</v>
      </c>
      <c r="B3150" s="331"/>
      <c r="C3150" s="331"/>
      <c r="D3150" s="331"/>
      <c r="E3150" s="286">
        <f t="shared" si="91"/>
        <v>0</v>
      </c>
    </row>
    <row r="3151" spans="1:5" x14ac:dyDescent="0.3">
      <c r="A3151" s="119" t="s">
        <v>86</v>
      </c>
      <c r="B3151" s="286">
        <v>800000</v>
      </c>
      <c r="C3151" s="286"/>
      <c r="D3151" s="286"/>
      <c r="E3151" s="286">
        <f t="shared" si="91"/>
        <v>800000</v>
      </c>
    </row>
    <row r="3152" spans="1:5" x14ac:dyDescent="0.3">
      <c r="A3152" s="119" t="s">
        <v>87</v>
      </c>
      <c r="B3152" s="72">
        <v>526266</v>
      </c>
      <c r="C3152" s="263"/>
      <c r="D3152" s="263"/>
      <c r="E3152" s="286">
        <f t="shared" si="91"/>
        <v>526266</v>
      </c>
    </row>
    <row r="3153" spans="1:5" ht="37.5" x14ac:dyDescent="0.3">
      <c r="A3153" s="119" t="s">
        <v>939</v>
      </c>
      <c r="B3153" s="286">
        <v>1000000</v>
      </c>
      <c r="C3153" s="331"/>
      <c r="D3153" s="331"/>
      <c r="E3153" s="286">
        <f t="shared" si="91"/>
        <v>1000000</v>
      </c>
    </row>
    <row r="3154" spans="1:5" x14ac:dyDescent="0.3">
      <c r="A3154" s="65" t="s">
        <v>138</v>
      </c>
      <c r="B3154" s="95">
        <v>2326266</v>
      </c>
      <c r="C3154" s="95"/>
      <c r="D3154" s="95"/>
      <c r="E3154" s="66">
        <f t="shared" si="91"/>
        <v>2326266</v>
      </c>
    </row>
    <row r="3155" spans="1:5" x14ac:dyDescent="0.3">
      <c r="A3155" s="137"/>
      <c r="B3155" s="263"/>
      <c r="C3155" s="263"/>
      <c r="D3155" s="263"/>
      <c r="E3155" s="286">
        <f t="shared" si="91"/>
        <v>0</v>
      </c>
    </row>
    <row r="3156" spans="1:5" x14ac:dyDescent="0.3">
      <c r="A3156" s="137" t="s">
        <v>89</v>
      </c>
      <c r="B3156" s="331">
        <v>0</v>
      </c>
      <c r="C3156" s="331"/>
      <c r="D3156" s="331"/>
      <c r="E3156" s="286">
        <f t="shared" si="91"/>
        <v>0</v>
      </c>
    </row>
    <row r="3157" spans="1:5" x14ac:dyDescent="0.3">
      <c r="A3157" s="119" t="s">
        <v>185</v>
      </c>
      <c r="B3157" s="286">
        <v>3000000</v>
      </c>
      <c r="C3157" s="286"/>
      <c r="D3157" s="286"/>
      <c r="E3157" s="286">
        <f t="shared" si="91"/>
        <v>3000000</v>
      </c>
    </row>
    <row r="3158" spans="1:5" x14ac:dyDescent="0.3">
      <c r="A3158" s="65" t="s">
        <v>138</v>
      </c>
      <c r="B3158" s="66">
        <v>3000000</v>
      </c>
      <c r="C3158" s="66"/>
      <c r="D3158" s="66"/>
      <c r="E3158" s="66">
        <f t="shared" si="91"/>
        <v>3000000</v>
      </c>
    </row>
    <row r="3159" spans="1:5" x14ac:dyDescent="0.3">
      <c r="A3159" s="137"/>
      <c r="B3159" s="263"/>
      <c r="C3159" s="263"/>
      <c r="D3159" s="263"/>
      <c r="E3159" s="286">
        <f t="shared" si="91"/>
        <v>0</v>
      </c>
    </row>
    <row r="3160" spans="1:5" x14ac:dyDescent="0.3">
      <c r="A3160" s="137" t="s">
        <v>91</v>
      </c>
      <c r="B3160" s="331"/>
      <c r="C3160" s="331"/>
      <c r="D3160" s="331"/>
      <c r="E3160" s="286">
        <f t="shared" si="91"/>
        <v>0</v>
      </c>
    </row>
    <row r="3161" spans="1:5" x14ac:dyDescent="0.3">
      <c r="A3161" s="119" t="s">
        <v>92</v>
      </c>
      <c r="B3161" s="286">
        <v>20000</v>
      </c>
      <c r="C3161" s="286"/>
      <c r="D3161" s="286"/>
      <c r="E3161" s="286">
        <f t="shared" si="91"/>
        <v>20000</v>
      </c>
    </row>
    <row r="3162" spans="1:5" x14ac:dyDescent="0.3">
      <c r="A3162" s="65" t="s">
        <v>138</v>
      </c>
      <c r="B3162" s="66">
        <v>20000</v>
      </c>
      <c r="C3162" s="66"/>
      <c r="D3162" s="66"/>
      <c r="E3162" s="66">
        <f t="shared" si="91"/>
        <v>20000</v>
      </c>
    </row>
    <row r="3163" spans="1:5" x14ac:dyDescent="0.3">
      <c r="A3163" s="137"/>
      <c r="B3163" s="263"/>
      <c r="C3163" s="263"/>
      <c r="D3163" s="263"/>
      <c r="E3163" s="286">
        <f t="shared" si="91"/>
        <v>0</v>
      </c>
    </row>
    <row r="3164" spans="1:5" x14ac:dyDescent="0.3">
      <c r="A3164" s="137" t="s">
        <v>96</v>
      </c>
      <c r="B3164" s="331"/>
      <c r="C3164" s="331"/>
      <c r="D3164" s="331"/>
      <c r="E3164" s="286">
        <f t="shared" si="91"/>
        <v>0</v>
      </c>
    </row>
    <row r="3165" spans="1:5" x14ac:dyDescent="0.3">
      <c r="A3165" s="119" t="s">
        <v>97</v>
      </c>
      <c r="B3165" s="286">
        <v>3300000</v>
      </c>
      <c r="C3165" s="286"/>
      <c r="D3165" s="286"/>
      <c r="E3165" s="286">
        <f t="shared" si="91"/>
        <v>3300000</v>
      </c>
    </row>
    <row r="3166" spans="1:5" x14ac:dyDescent="0.3">
      <c r="A3166" s="119" t="s">
        <v>940</v>
      </c>
      <c r="B3166" s="263">
        <v>3000000</v>
      </c>
      <c r="C3166" s="263"/>
      <c r="D3166" s="263"/>
      <c r="E3166" s="286">
        <f t="shared" si="91"/>
        <v>3000000</v>
      </c>
    </row>
    <row r="3167" spans="1:5" x14ac:dyDescent="0.3">
      <c r="A3167" s="65" t="s">
        <v>138</v>
      </c>
      <c r="B3167" s="66">
        <v>6300000</v>
      </c>
      <c r="C3167" s="66"/>
      <c r="D3167" s="66"/>
      <c r="E3167" s="95">
        <f t="shared" si="91"/>
        <v>6300000</v>
      </c>
    </row>
    <row r="3168" spans="1:5" x14ac:dyDescent="0.3">
      <c r="A3168" s="69" t="s">
        <v>941</v>
      </c>
      <c r="B3168" s="76"/>
      <c r="C3168" s="76"/>
      <c r="D3168" s="76"/>
      <c r="E3168" s="77"/>
    </row>
    <row r="3169" spans="1:5" x14ac:dyDescent="0.3">
      <c r="A3169" s="72" t="s">
        <v>942</v>
      </c>
      <c r="B3169" s="76"/>
      <c r="C3169" s="76"/>
      <c r="D3169" s="76"/>
      <c r="E3169" s="77"/>
    </row>
    <row r="3170" spans="1:5" x14ac:dyDescent="0.3">
      <c r="A3170" s="72" t="s">
        <v>832</v>
      </c>
      <c r="B3170" s="76"/>
      <c r="C3170" s="69">
        <v>600000</v>
      </c>
      <c r="D3170" s="76"/>
      <c r="E3170" s="72">
        <f>B3170+C3170-D3170</f>
        <v>600000</v>
      </c>
    </row>
    <row r="3171" spans="1:5" x14ac:dyDescent="0.3">
      <c r="A3171" s="148" t="s">
        <v>6</v>
      </c>
      <c r="B3171" s="66">
        <f>B3169+B3170</f>
        <v>0</v>
      </c>
      <c r="C3171" s="66">
        <f t="shared" ref="C3171:E3171" si="93">C3169+C3170</f>
        <v>600000</v>
      </c>
      <c r="D3171" s="66">
        <f t="shared" si="93"/>
        <v>0</v>
      </c>
      <c r="E3171" s="66">
        <f t="shared" si="93"/>
        <v>600000</v>
      </c>
    </row>
    <row r="3172" spans="1:5" x14ac:dyDescent="0.3">
      <c r="A3172" s="137" t="s">
        <v>943</v>
      </c>
      <c r="B3172" s="286"/>
      <c r="C3172" s="286"/>
      <c r="D3172" s="286"/>
      <c r="E3172" s="286">
        <f t="shared" si="91"/>
        <v>0</v>
      </c>
    </row>
    <row r="3173" spans="1:5" x14ac:dyDescent="0.3">
      <c r="A3173" s="119" t="s">
        <v>146</v>
      </c>
      <c r="B3173" s="331">
        <v>0</v>
      </c>
      <c r="C3173" s="331"/>
      <c r="D3173" s="331"/>
      <c r="E3173" s="286">
        <f t="shared" si="91"/>
        <v>0</v>
      </c>
    </row>
    <row r="3174" spans="1:5" ht="37.5" x14ac:dyDescent="0.3">
      <c r="A3174" s="119" t="s">
        <v>944</v>
      </c>
      <c r="B3174" s="69">
        <v>1000000</v>
      </c>
      <c r="C3174" s="263"/>
      <c r="D3174" s="263"/>
      <c r="E3174" s="286">
        <f t="shared" si="91"/>
        <v>1000000</v>
      </c>
    </row>
    <row r="3175" spans="1:5" x14ac:dyDescent="0.3">
      <c r="A3175" s="6" t="s">
        <v>6</v>
      </c>
      <c r="B3175" s="334">
        <v>1000000</v>
      </c>
      <c r="C3175" s="334"/>
      <c r="D3175" s="334"/>
      <c r="E3175" s="95">
        <f t="shared" si="91"/>
        <v>1000000</v>
      </c>
    </row>
    <row r="3176" spans="1:5" x14ac:dyDescent="0.3">
      <c r="A3176" s="137" t="s">
        <v>945</v>
      </c>
      <c r="B3176" s="104"/>
      <c r="C3176" s="104"/>
      <c r="D3176" s="104"/>
      <c r="E3176" s="286">
        <f t="shared" ref="E3176:E3182" si="94">B3176+C3176-D3176</f>
        <v>0</v>
      </c>
    </row>
    <row r="3177" spans="1:5" x14ac:dyDescent="0.3">
      <c r="A3177" s="119" t="s">
        <v>946</v>
      </c>
      <c r="B3177" s="104">
        <v>0</v>
      </c>
      <c r="C3177" s="104"/>
      <c r="D3177" s="104"/>
      <c r="E3177" s="286">
        <f t="shared" si="94"/>
        <v>0</v>
      </c>
    </row>
    <row r="3178" spans="1:5" x14ac:dyDescent="0.3">
      <c r="A3178" s="119" t="s">
        <v>947</v>
      </c>
      <c r="B3178" s="104">
        <v>0</v>
      </c>
      <c r="C3178" s="104"/>
      <c r="D3178" s="104"/>
      <c r="E3178" s="286">
        <f t="shared" si="94"/>
        <v>0</v>
      </c>
    </row>
    <row r="3179" spans="1:5" x14ac:dyDescent="0.3">
      <c r="A3179" s="119" t="s">
        <v>948</v>
      </c>
      <c r="B3179" s="104"/>
      <c r="C3179" s="104"/>
      <c r="D3179" s="104"/>
      <c r="E3179" s="286">
        <f t="shared" si="94"/>
        <v>0</v>
      </c>
    </row>
    <row r="3180" spans="1:5" x14ac:dyDescent="0.3">
      <c r="A3180" s="119" t="s">
        <v>949</v>
      </c>
      <c r="B3180" s="104"/>
      <c r="C3180" s="104"/>
      <c r="D3180" s="104"/>
      <c r="E3180" s="286">
        <f t="shared" si="94"/>
        <v>0</v>
      </c>
    </row>
    <row r="3181" spans="1:5" x14ac:dyDescent="0.3">
      <c r="A3181" s="335" t="s">
        <v>950</v>
      </c>
      <c r="B3181" s="104">
        <v>1000000</v>
      </c>
      <c r="C3181" s="104"/>
      <c r="D3181" s="104"/>
      <c r="E3181" s="286">
        <f t="shared" si="94"/>
        <v>1000000</v>
      </c>
    </row>
    <row r="3182" spans="1:5" x14ac:dyDescent="0.3">
      <c r="A3182" s="6" t="s">
        <v>6</v>
      </c>
      <c r="B3182" s="164">
        <v>1000000</v>
      </c>
      <c r="C3182" s="164"/>
      <c r="D3182" s="164"/>
      <c r="E3182" s="95">
        <f t="shared" si="94"/>
        <v>1000000</v>
      </c>
    </row>
    <row r="3183" spans="1:5" x14ac:dyDescent="0.3">
      <c r="A3183" s="80"/>
      <c r="B3183" s="327"/>
      <c r="C3183" s="327"/>
      <c r="D3183" s="327"/>
      <c r="E3183" s="286"/>
    </row>
    <row r="3184" spans="1:5" x14ac:dyDescent="0.3">
      <c r="A3184" s="6" t="s">
        <v>6</v>
      </c>
      <c r="B3184" s="164">
        <f>B3182+B3175+B3171+B3167+B3162+B3158+B3154+B3148+B3144+B3140+B3135+B3132+B3126+B3121</f>
        <v>31156266</v>
      </c>
      <c r="C3184" s="164">
        <f t="shared" ref="C3184:E3184" si="95">C3182+C3175+C3171+C3167+C3162+C3158+C3154+C3148+C3144+C3140+C3135+C3132+C3126+C3121</f>
        <v>600000</v>
      </c>
      <c r="D3184" s="164">
        <f t="shared" si="95"/>
        <v>10000000</v>
      </c>
      <c r="E3184" s="164">
        <f t="shared" si="95"/>
        <v>21756266</v>
      </c>
    </row>
    <row r="3185" spans="1:5" x14ac:dyDescent="0.3">
      <c r="A3185" s="80"/>
      <c r="B3185" s="327"/>
      <c r="C3185" s="327"/>
      <c r="D3185" s="327"/>
      <c r="E3185" s="286"/>
    </row>
    <row r="3186" spans="1:5" x14ac:dyDescent="0.3">
      <c r="A3186" s="22" t="s">
        <v>105</v>
      </c>
      <c r="B3186" s="327"/>
      <c r="C3186" s="327"/>
      <c r="D3186" s="327"/>
      <c r="E3186" s="286"/>
    </row>
    <row r="3187" spans="1:5" ht="37.5" x14ac:dyDescent="0.3">
      <c r="A3187" s="216" t="s">
        <v>951</v>
      </c>
      <c r="B3187" s="327"/>
      <c r="C3187" s="131">
        <v>983200</v>
      </c>
      <c r="D3187" s="131"/>
      <c r="E3187" s="4">
        <f>B3187+C3187-D3187</f>
        <v>983200</v>
      </c>
    </row>
    <row r="3188" spans="1:5" ht="37.5" x14ac:dyDescent="0.3">
      <c r="A3188" s="216" t="s">
        <v>952</v>
      </c>
      <c r="B3188" s="327"/>
      <c r="C3188" s="131">
        <v>799800</v>
      </c>
      <c r="D3188" s="131"/>
      <c r="E3188" s="4">
        <f t="shared" ref="E3188:E3219" si="96">B3188+C3188-D3188</f>
        <v>799800</v>
      </c>
    </row>
    <row r="3189" spans="1:5" x14ac:dyDescent="0.3">
      <c r="A3189" s="216" t="s">
        <v>953</v>
      </c>
      <c r="B3189" s="327"/>
      <c r="C3189" s="131">
        <v>1229587</v>
      </c>
      <c r="D3189" s="131"/>
      <c r="E3189" s="4">
        <f t="shared" si="96"/>
        <v>1229587</v>
      </c>
    </row>
    <row r="3190" spans="1:5" ht="37.5" x14ac:dyDescent="0.3">
      <c r="A3190" s="216" t="s">
        <v>954</v>
      </c>
      <c r="B3190" s="327"/>
      <c r="C3190" s="131">
        <v>2915000</v>
      </c>
      <c r="D3190" s="131"/>
      <c r="E3190" s="4">
        <f t="shared" si="96"/>
        <v>2915000</v>
      </c>
    </row>
    <row r="3191" spans="1:5" x14ac:dyDescent="0.3">
      <c r="A3191" s="216" t="s">
        <v>955</v>
      </c>
      <c r="B3191" s="327"/>
      <c r="C3191" s="131">
        <v>1996000</v>
      </c>
      <c r="D3191" s="131"/>
      <c r="E3191" s="4">
        <f t="shared" si="96"/>
        <v>1996000</v>
      </c>
    </row>
    <row r="3192" spans="1:5" ht="37.5" x14ac:dyDescent="0.3">
      <c r="A3192" s="216" t="s">
        <v>956</v>
      </c>
      <c r="B3192" s="327"/>
      <c r="C3192" s="131">
        <v>826120</v>
      </c>
      <c r="D3192" s="131"/>
      <c r="E3192" s="4">
        <f t="shared" si="96"/>
        <v>826120</v>
      </c>
    </row>
    <row r="3193" spans="1:5" ht="37.5" x14ac:dyDescent="0.3">
      <c r="A3193" s="216" t="s">
        <v>957</v>
      </c>
      <c r="B3193" s="327"/>
      <c r="C3193" s="131">
        <v>899400</v>
      </c>
      <c r="D3193" s="131"/>
      <c r="E3193" s="4">
        <f t="shared" si="96"/>
        <v>899400</v>
      </c>
    </row>
    <row r="3194" spans="1:5" ht="37.5" x14ac:dyDescent="0.3">
      <c r="A3194" s="216" t="s">
        <v>958</v>
      </c>
      <c r="B3194" s="327"/>
      <c r="C3194" s="131">
        <v>999500</v>
      </c>
      <c r="D3194" s="131"/>
      <c r="E3194" s="4">
        <f t="shared" si="96"/>
        <v>999500</v>
      </c>
    </row>
    <row r="3195" spans="1:5" ht="37.5" x14ac:dyDescent="0.3">
      <c r="A3195" s="216" t="s">
        <v>959</v>
      </c>
      <c r="B3195" s="327"/>
      <c r="C3195" s="131">
        <v>989935</v>
      </c>
      <c r="D3195" s="131"/>
      <c r="E3195" s="4">
        <f t="shared" si="96"/>
        <v>989935</v>
      </c>
    </row>
    <row r="3196" spans="1:5" ht="37.5" x14ac:dyDescent="0.3">
      <c r="A3196" s="216" t="s">
        <v>960</v>
      </c>
      <c r="B3196" s="327"/>
      <c r="C3196" s="131">
        <v>3420000</v>
      </c>
      <c r="D3196" s="131"/>
      <c r="E3196" s="4">
        <f t="shared" si="96"/>
        <v>3420000</v>
      </c>
    </row>
    <row r="3197" spans="1:5" ht="37.5" x14ac:dyDescent="0.3">
      <c r="A3197" s="216" t="s">
        <v>961</v>
      </c>
      <c r="B3197" s="327"/>
      <c r="C3197" s="131">
        <v>110300</v>
      </c>
      <c r="D3197" s="131"/>
      <c r="E3197" s="4">
        <f t="shared" si="96"/>
        <v>110300</v>
      </c>
    </row>
    <row r="3198" spans="1:5" ht="37.5" x14ac:dyDescent="0.3">
      <c r="A3198" s="216" t="s">
        <v>961</v>
      </c>
      <c r="B3198" s="327"/>
      <c r="C3198" s="131">
        <v>52100</v>
      </c>
      <c r="D3198" s="131"/>
      <c r="E3198" s="4">
        <f t="shared" si="96"/>
        <v>52100</v>
      </c>
    </row>
    <row r="3199" spans="1:5" ht="37.5" x14ac:dyDescent="0.3">
      <c r="A3199" s="216" t="s">
        <v>961</v>
      </c>
      <c r="B3199" s="327"/>
      <c r="C3199" s="131">
        <v>280550</v>
      </c>
      <c r="D3199" s="131"/>
      <c r="E3199" s="4">
        <f t="shared" si="96"/>
        <v>280550</v>
      </c>
    </row>
    <row r="3200" spans="1:5" x14ac:dyDescent="0.3">
      <c r="A3200" s="216" t="s">
        <v>962</v>
      </c>
      <c r="B3200" s="327"/>
      <c r="C3200" s="131">
        <v>236000</v>
      </c>
      <c r="D3200" s="131"/>
      <c r="E3200" s="4">
        <f t="shared" si="96"/>
        <v>236000</v>
      </c>
    </row>
    <row r="3201" spans="1:5" x14ac:dyDescent="0.3">
      <c r="A3201" s="216" t="s">
        <v>963</v>
      </c>
      <c r="B3201" s="327"/>
      <c r="C3201" s="131">
        <v>104500</v>
      </c>
      <c r="D3201" s="131"/>
      <c r="E3201" s="4">
        <f t="shared" si="96"/>
        <v>104500</v>
      </c>
    </row>
    <row r="3202" spans="1:5" ht="37.5" x14ac:dyDescent="0.3">
      <c r="A3202" s="216" t="s">
        <v>964</v>
      </c>
      <c r="B3202" s="327"/>
      <c r="C3202" s="131">
        <v>1000000</v>
      </c>
      <c r="D3202" s="131"/>
      <c r="E3202" s="4">
        <f t="shared" si="96"/>
        <v>1000000</v>
      </c>
    </row>
    <row r="3203" spans="1:5" x14ac:dyDescent="0.3">
      <c r="A3203" s="216" t="s">
        <v>965</v>
      </c>
      <c r="B3203" s="327"/>
      <c r="C3203" s="131">
        <v>2399000</v>
      </c>
      <c r="D3203" s="131"/>
      <c r="E3203" s="4">
        <f t="shared" si="96"/>
        <v>2399000</v>
      </c>
    </row>
    <row r="3204" spans="1:5" x14ac:dyDescent="0.3">
      <c r="A3204" s="204" t="s">
        <v>966</v>
      </c>
      <c r="B3204" s="327"/>
      <c r="C3204" s="131">
        <v>630250</v>
      </c>
      <c r="D3204" s="131"/>
      <c r="E3204" s="4">
        <f t="shared" si="96"/>
        <v>630250</v>
      </c>
    </row>
    <row r="3205" spans="1:5" ht="37.5" x14ac:dyDescent="0.3">
      <c r="A3205" s="204" t="s">
        <v>967</v>
      </c>
      <c r="B3205" s="327"/>
      <c r="C3205" s="131">
        <v>998000</v>
      </c>
      <c r="D3205" s="131"/>
      <c r="E3205" s="4">
        <f t="shared" si="96"/>
        <v>998000</v>
      </c>
    </row>
    <row r="3206" spans="1:5" ht="37.5" x14ac:dyDescent="0.3">
      <c r="A3206" s="216" t="s">
        <v>968</v>
      </c>
      <c r="B3206" s="327"/>
      <c r="C3206" s="131">
        <v>2450000</v>
      </c>
      <c r="D3206" s="131"/>
      <c r="E3206" s="4">
        <f t="shared" si="96"/>
        <v>2450000</v>
      </c>
    </row>
    <row r="3207" spans="1:5" x14ac:dyDescent="0.3">
      <c r="A3207" s="216" t="s">
        <v>492</v>
      </c>
      <c r="B3207" s="327"/>
      <c r="C3207" s="131">
        <v>549695</v>
      </c>
      <c r="D3207" s="131"/>
      <c r="E3207" s="4">
        <f t="shared" si="96"/>
        <v>549695</v>
      </c>
    </row>
    <row r="3208" spans="1:5" x14ac:dyDescent="0.3">
      <c r="A3208" s="216" t="s">
        <v>969</v>
      </c>
      <c r="B3208" s="327"/>
      <c r="C3208" s="131">
        <v>101800</v>
      </c>
      <c r="D3208" s="131"/>
      <c r="E3208" s="4">
        <f t="shared" si="96"/>
        <v>101800</v>
      </c>
    </row>
    <row r="3209" spans="1:5" ht="37.5" x14ac:dyDescent="0.3">
      <c r="A3209" s="216" t="s">
        <v>970</v>
      </c>
      <c r="B3209" s="327"/>
      <c r="C3209" s="131">
        <v>1365000</v>
      </c>
      <c r="D3209" s="131"/>
      <c r="E3209" s="4">
        <f t="shared" si="96"/>
        <v>1365000</v>
      </c>
    </row>
    <row r="3210" spans="1:5" x14ac:dyDescent="0.3">
      <c r="A3210" s="204" t="s">
        <v>969</v>
      </c>
      <c r="B3210" s="327"/>
      <c r="C3210" s="131">
        <v>26440</v>
      </c>
      <c r="D3210" s="131"/>
      <c r="E3210" s="4">
        <f t="shared" si="96"/>
        <v>26440</v>
      </c>
    </row>
    <row r="3211" spans="1:5" x14ac:dyDescent="0.3">
      <c r="A3211" s="204" t="s">
        <v>971</v>
      </c>
      <c r="B3211" s="327"/>
      <c r="C3211" s="131">
        <v>259340</v>
      </c>
      <c r="D3211" s="131"/>
      <c r="E3211" s="4">
        <f t="shared" si="96"/>
        <v>259340</v>
      </c>
    </row>
    <row r="3212" spans="1:5" x14ac:dyDescent="0.3">
      <c r="A3212" s="204" t="s">
        <v>971</v>
      </c>
      <c r="B3212" s="327"/>
      <c r="C3212" s="131">
        <v>56990</v>
      </c>
      <c r="D3212" s="131"/>
      <c r="E3212" s="4">
        <f t="shared" si="96"/>
        <v>56990</v>
      </c>
    </row>
    <row r="3213" spans="1:5" ht="37.5" x14ac:dyDescent="0.3">
      <c r="A3213" s="204" t="s">
        <v>972</v>
      </c>
      <c r="B3213" s="327"/>
      <c r="C3213" s="131">
        <v>241744</v>
      </c>
      <c r="D3213" s="131"/>
      <c r="E3213" s="4">
        <f t="shared" si="96"/>
        <v>241744</v>
      </c>
    </row>
    <row r="3214" spans="1:5" ht="37.5" x14ac:dyDescent="0.3">
      <c r="A3214" s="204" t="s">
        <v>973</v>
      </c>
      <c r="B3214" s="327"/>
      <c r="C3214" s="131">
        <v>55420</v>
      </c>
      <c r="D3214" s="131"/>
      <c r="E3214" s="4">
        <f t="shared" si="96"/>
        <v>55420</v>
      </c>
    </row>
    <row r="3215" spans="1:5" x14ac:dyDescent="0.3">
      <c r="A3215" s="204" t="s">
        <v>492</v>
      </c>
      <c r="B3215" s="327"/>
      <c r="C3215" s="131">
        <v>392495</v>
      </c>
      <c r="D3215" s="131"/>
      <c r="E3215" s="4">
        <f t="shared" si="96"/>
        <v>392495</v>
      </c>
    </row>
    <row r="3216" spans="1:5" x14ac:dyDescent="0.3">
      <c r="A3216" s="204" t="s">
        <v>969</v>
      </c>
      <c r="B3216" s="327"/>
      <c r="C3216" s="131">
        <v>13960</v>
      </c>
      <c r="D3216" s="131"/>
      <c r="E3216" s="4">
        <f t="shared" si="96"/>
        <v>13960</v>
      </c>
    </row>
    <row r="3217" spans="1:5" x14ac:dyDescent="0.3">
      <c r="A3217" s="204" t="s">
        <v>969</v>
      </c>
      <c r="B3217" s="327"/>
      <c r="C3217" s="131">
        <v>360000</v>
      </c>
      <c r="D3217" s="131"/>
      <c r="E3217" s="4">
        <f t="shared" si="96"/>
        <v>360000</v>
      </c>
    </row>
    <row r="3218" spans="1:5" x14ac:dyDescent="0.3">
      <c r="A3218" s="204" t="s">
        <v>969</v>
      </c>
      <c r="B3218" s="327"/>
      <c r="C3218" s="131">
        <v>80000</v>
      </c>
      <c r="D3218" s="131"/>
      <c r="E3218" s="4">
        <f t="shared" si="96"/>
        <v>80000</v>
      </c>
    </row>
    <row r="3219" spans="1:5" x14ac:dyDescent="0.3">
      <c r="A3219" s="204" t="s">
        <v>969</v>
      </c>
      <c r="B3219" s="327"/>
      <c r="C3219" s="131">
        <v>17270</v>
      </c>
      <c r="D3219" s="131"/>
      <c r="E3219" s="4">
        <f t="shared" si="96"/>
        <v>17270</v>
      </c>
    </row>
    <row r="3220" spans="1:5" x14ac:dyDescent="0.3">
      <c r="A3220" s="204" t="s">
        <v>974</v>
      </c>
      <c r="B3220" s="326"/>
      <c r="C3220" s="131">
        <v>62500</v>
      </c>
      <c r="D3220" s="131"/>
      <c r="E3220" s="4">
        <f>B3220+C3220-D3220</f>
        <v>62500</v>
      </c>
    </row>
    <row r="3221" spans="1:5" x14ac:dyDescent="0.3">
      <c r="A3221" s="204" t="s">
        <v>969</v>
      </c>
      <c r="B3221" s="327">
        <v>73697707.396569431</v>
      </c>
      <c r="C3221" s="131">
        <v>82660</v>
      </c>
      <c r="D3221" s="131"/>
      <c r="E3221" s="4">
        <f>C3221</f>
        <v>82660</v>
      </c>
    </row>
    <row r="3222" spans="1:5" x14ac:dyDescent="0.3">
      <c r="A3222" s="204" t="s">
        <v>969</v>
      </c>
      <c r="B3222" s="326"/>
      <c r="C3222" s="131">
        <v>10260</v>
      </c>
      <c r="D3222" s="131"/>
      <c r="E3222" s="4">
        <f>B3222+C3222-D3222</f>
        <v>10260</v>
      </c>
    </row>
    <row r="3223" spans="1:5" x14ac:dyDescent="0.3">
      <c r="A3223" s="204" t="s">
        <v>975</v>
      </c>
      <c r="B3223" s="263"/>
      <c r="C3223" s="24">
        <v>101243</v>
      </c>
      <c r="D3223" s="24"/>
      <c r="E3223" s="4">
        <f>B3223+C3223-D3223</f>
        <v>101243</v>
      </c>
    </row>
    <row r="3224" spans="1:5" x14ac:dyDescent="0.3">
      <c r="A3224" s="204" t="s">
        <v>975</v>
      </c>
      <c r="B3224" s="287"/>
      <c r="C3224" s="53">
        <v>187882</v>
      </c>
      <c r="D3224" s="336"/>
      <c r="E3224" s="4">
        <f>B3224+C3224-D3224</f>
        <v>187882</v>
      </c>
    </row>
    <row r="3225" spans="1:5" x14ac:dyDescent="0.3">
      <c r="A3225" s="204" t="s">
        <v>974</v>
      </c>
      <c r="B3225" s="337"/>
      <c r="C3225" s="53">
        <v>892879</v>
      </c>
      <c r="D3225" s="53"/>
      <c r="E3225" s="4">
        <f>C3225</f>
        <v>892879</v>
      </c>
    </row>
    <row r="3226" spans="1:5" ht="37.5" x14ac:dyDescent="0.3">
      <c r="A3226" s="204" t="s">
        <v>972</v>
      </c>
      <c r="B3226" s="263"/>
      <c r="C3226" s="24">
        <v>126400</v>
      </c>
      <c r="D3226" s="24"/>
      <c r="E3226" s="4">
        <f t="shared" ref="E3226:E3231" si="97">B3226+C3226-D3226</f>
        <v>126400</v>
      </c>
    </row>
    <row r="3227" spans="1:5" x14ac:dyDescent="0.3">
      <c r="A3227" s="204" t="s">
        <v>492</v>
      </c>
      <c r="B3227" s="69"/>
      <c r="C3227" s="24">
        <v>633720</v>
      </c>
      <c r="D3227" s="24"/>
      <c r="E3227" s="4">
        <f t="shared" si="97"/>
        <v>633720</v>
      </c>
    </row>
    <row r="3228" spans="1:5" x14ac:dyDescent="0.3">
      <c r="A3228" s="204" t="s">
        <v>492</v>
      </c>
      <c r="B3228" s="69"/>
      <c r="C3228" s="24">
        <v>709475</v>
      </c>
      <c r="D3228" s="24"/>
      <c r="E3228" s="4">
        <f t="shared" si="97"/>
        <v>709475</v>
      </c>
    </row>
    <row r="3229" spans="1:5" x14ac:dyDescent="0.3">
      <c r="A3229" s="204" t="s">
        <v>976</v>
      </c>
      <c r="B3229" s="286"/>
      <c r="C3229" s="14">
        <v>689455</v>
      </c>
      <c r="D3229" s="14"/>
      <c r="E3229" s="4">
        <f t="shared" si="97"/>
        <v>689455</v>
      </c>
    </row>
    <row r="3230" spans="1:5" x14ac:dyDescent="0.3">
      <c r="A3230" s="204" t="s">
        <v>977</v>
      </c>
      <c r="B3230" s="286"/>
      <c r="C3230" s="14">
        <v>194000</v>
      </c>
      <c r="D3230" s="14"/>
      <c r="E3230" s="4">
        <f t="shared" si="97"/>
        <v>194000</v>
      </c>
    </row>
    <row r="3231" spans="1:5" x14ac:dyDescent="0.3">
      <c r="A3231" s="206" t="s">
        <v>978</v>
      </c>
      <c r="B3231" s="286"/>
      <c r="C3231" s="14">
        <v>218500</v>
      </c>
      <c r="D3231" s="14"/>
      <c r="E3231" s="4">
        <f t="shared" si="97"/>
        <v>218500</v>
      </c>
    </row>
    <row r="3232" spans="1:5" x14ac:dyDescent="0.3">
      <c r="A3232" s="311" t="s">
        <v>6</v>
      </c>
      <c r="B3232" s="95"/>
      <c r="C3232" s="7">
        <f>SUM(C3187:C3231)</f>
        <v>30748370</v>
      </c>
      <c r="D3232" s="7">
        <f>SUM(D3187:D3231)</f>
        <v>0</v>
      </c>
      <c r="E3232" s="7">
        <f>SUM(E3187:E3231)</f>
        <v>30748370</v>
      </c>
    </row>
    <row r="3233" spans="1:5" x14ac:dyDescent="0.3">
      <c r="A3233" s="206"/>
      <c r="B3233" s="286"/>
      <c r="C3233" s="72"/>
      <c r="D3233" s="286"/>
      <c r="E3233" s="286"/>
    </row>
    <row r="3234" spans="1:5" x14ac:dyDescent="0.3">
      <c r="A3234" s="195" t="s">
        <v>203</v>
      </c>
      <c r="B3234" s="66">
        <f>B3111+B3116</f>
        <v>73697707.396569431</v>
      </c>
      <c r="C3234" s="66">
        <f>C3111+C3116</f>
        <v>31348370</v>
      </c>
      <c r="D3234" s="66">
        <f>D3111+D3116</f>
        <v>13361214.416126629</v>
      </c>
      <c r="E3234" s="66">
        <f>E3111+E3116</f>
        <v>91684862.980442792</v>
      </c>
    </row>
    <row r="3235" spans="1:5" x14ac:dyDescent="0.3">
      <c r="A3235" s="206"/>
      <c r="B3235" s="286"/>
      <c r="C3235" s="72"/>
      <c r="D3235" s="286"/>
      <c r="E3235" s="286"/>
    </row>
    <row r="3236" spans="1:5" x14ac:dyDescent="0.3">
      <c r="A3236" s="338" t="s">
        <v>140</v>
      </c>
      <c r="B3236" s="286"/>
      <c r="C3236" s="72"/>
      <c r="D3236" s="286"/>
      <c r="E3236" s="286"/>
    </row>
    <row r="3237" spans="1:5" x14ac:dyDescent="0.3">
      <c r="A3237" s="206"/>
      <c r="B3237" s="286"/>
      <c r="C3237" s="72"/>
      <c r="D3237" s="286"/>
      <c r="E3237" s="286"/>
    </row>
    <row r="3238" spans="1:5" x14ac:dyDescent="0.3">
      <c r="A3238" s="339" t="s">
        <v>979</v>
      </c>
      <c r="B3238" s="286"/>
      <c r="C3238" s="72"/>
      <c r="D3238" s="286"/>
      <c r="E3238" s="286"/>
    </row>
    <row r="3239" spans="1:5" x14ac:dyDescent="0.3">
      <c r="A3239" s="87" t="s">
        <v>980</v>
      </c>
      <c r="B3239" s="286"/>
      <c r="C3239" s="14">
        <v>4414880</v>
      </c>
      <c r="D3239" s="4"/>
      <c r="E3239" s="4">
        <f>B3239+C3239-D3239</f>
        <v>4414880</v>
      </c>
    </row>
    <row r="3240" spans="1:5" x14ac:dyDescent="0.3">
      <c r="A3240" s="87" t="s">
        <v>981</v>
      </c>
      <c r="B3240" s="286"/>
      <c r="C3240" s="14">
        <v>1311380</v>
      </c>
      <c r="D3240" s="4"/>
      <c r="E3240" s="4">
        <f t="shared" ref="E3240:E3257" si="98">B3240+C3240-D3240</f>
        <v>1311380</v>
      </c>
    </row>
    <row r="3241" spans="1:5" x14ac:dyDescent="0.3">
      <c r="A3241" s="87" t="s">
        <v>982</v>
      </c>
      <c r="B3241" s="286"/>
      <c r="C3241" s="14">
        <v>4423215</v>
      </c>
      <c r="D3241" s="4"/>
      <c r="E3241" s="4">
        <f>C3241</f>
        <v>4423215</v>
      </c>
    </row>
    <row r="3242" spans="1:5" x14ac:dyDescent="0.3">
      <c r="A3242" s="87" t="s">
        <v>983</v>
      </c>
      <c r="B3242" s="286"/>
      <c r="C3242" s="14">
        <v>6199720</v>
      </c>
      <c r="D3242" s="4"/>
      <c r="E3242" s="4">
        <f t="shared" si="98"/>
        <v>6199720</v>
      </c>
    </row>
    <row r="3243" spans="1:5" x14ac:dyDescent="0.3">
      <c r="A3243" s="87" t="s">
        <v>984</v>
      </c>
      <c r="B3243" s="286"/>
      <c r="C3243" s="14">
        <v>4907032</v>
      </c>
      <c r="D3243" s="4"/>
      <c r="E3243" s="4">
        <f t="shared" si="98"/>
        <v>4907032</v>
      </c>
    </row>
    <row r="3244" spans="1:5" x14ac:dyDescent="0.3">
      <c r="A3244" s="87" t="s">
        <v>985</v>
      </c>
      <c r="B3244" s="286"/>
      <c r="C3244" s="14">
        <v>4105251</v>
      </c>
      <c r="D3244" s="4"/>
      <c r="E3244" s="4">
        <f t="shared" si="98"/>
        <v>4105251</v>
      </c>
    </row>
    <row r="3245" spans="1:5" x14ac:dyDescent="0.3">
      <c r="A3245" s="87" t="s">
        <v>986</v>
      </c>
      <c r="B3245" s="286"/>
      <c r="C3245" s="14">
        <v>22740398</v>
      </c>
      <c r="D3245" s="4"/>
      <c r="E3245" s="4">
        <f t="shared" si="98"/>
        <v>22740398</v>
      </c>
    </row>
    <row r="3246" spans="1:5" x14ac:dyDescent="0.3">
      <c r="A3246" s="87" t="s">
        <v>987</v>
      </c>
      <c r="B3246" s="286"/>
      <c r="C3246" s="14">
        <v>6883462.0999999996</v>
      </c>
      <c r="D3246" s="4"/>
      <c r="E3246" s="4">
        <f t="shared" si="98"/>
        <v>6883462.0999999996</v>
      </c>
    </row>
    <row r="3247" spans="1:5" x14ac:dyDescent="0.3">
      <c r="A3247" s="87" t="s">
        <v>988</v>
      </c>
      <c r="B3247" s="286"/>
      <c r="C3247" s="14">
        <v>38012527</v>
      </c>
      <c r="D3247" s="4"/>
      <c r="E3247" s="4">
        <f t="shared" si="98"/>
        <v>38012527</v>
      </c>
    </row>
    <row r="3248" spans="1:5" x14ac:dyDescent="0.3">
      <c r="A3248" s="87" t="s">
        <v>989</v>
      </c>
      <c r="B3248" s="286"/>
      <c r="C3248" s="14">
        <v>10000000</v>
      </c>
      <c r="D3248" s="4"/>
      <c r="E3248" s="4">
        <f t="shared" si="98"/>
        <v>10000000</v>
      </c>
    </row>
    <row r="3249" spans="1:5" x14ac:dyDescent="0.3">
      <c r="A3249" s="87" t="s">
        <v>990</v>
      </c>
      <c r="B3249" s="286"/>
      <c r="C3249" s="14">
        <v>1293400</v>
      </c>
      <c r="D3249" s="4"/>
      <c r="E3249" s="4">
        <f t="shared" si="98"/>
        <v>1293400</v>
      </c>
    </row>
    <row r="3250" spans="1:5" x14ac:dyDescent="0.3">
      <c r="A3250" s="87" t="s">
        <v>991</v>
      </c>
      <c r="B3250" s="286"/>
      <c r="C3250" s="14">
        <v>250000</v>
      </c>
      <c r="D3250" s="4"/>
      <c r="E3250" s="4">
        <f t="shared" si="98"/>
        <v>250000</v>
      </c>
    </row>
    <row r="3251" spans="1:5" x14ac:dyDescent="0.3">
      <c r="A3251" s="87" t="s">
        <v>992</v>
      </c>
      <c r="B3251" s="286"/>
      <c r="C3251" s="14">
        <v>507000</v>
      </c>
      <c r="D3251" s="4"/>
      <c r="E3251" s="4">
        <f t="shared" si="98"/>
        <v>507000</v>
      </c>
    </row>
    <row r="3252" spans="1:5" x14ac:dyDescent="0.3">
      <c r="A3252" s="87" t="s">
        <v>993</v>
      </c>
      <c r="B3252" s="286"/>
      <c r="C3252" s="14">
        <v>2012402.4</v>
      </c>
      <c r="D3252" s="4"/>
      <c r="E3252" s="4">
        <f t="shared" si="98"/>
        <v>2012402.4</v>
      </c>
    </row>
    <row r="3253" spans="1:5" x14ac:dyDescent="0.3">
      <c r="A3253" s="87" t="s">
        <v>994</v>
      </c>
      <c r="B3253" s="286"/>
      <c r="C3253" s="14">
        <v>2484375</v>
      </c>
      <c r="D3253" s="4"/>
      <c r="E3253" s="4">
        <f>C3253</f>
        <v>2484375</v>
      </c>
    </row>
    <row r="3254" spans="1:5" x14ac:dyDescent="0.3">
      <c r="A3254" s="87" t="s">
        <v>995</v>
      </c>
      <c r="B3254" s="263"/>
      <c r="C3254" s="24">
        <v>992207.16</v>
      </c>
      <c r="D3254" s="259"/>
      <c r="E3254" s="4">
        <f t="shared" si="98"/>
        <v>992207.16</v>
      </c>
    </row>
    <row r="3255" spans="1:5" x14ac:dyDescent="0.3">
      <c r="A3255" s="87" t="s">
        <v>996</v>
      </c>
      <c r="B3255" s="69">
        <v>0</v>
      </c>
      <c r="C3255" s="24">
        <v>5820000</v>
      </c>
      <c r="D3255" s="24"/>
      <c r="E3255" s="4">
        <f t="shared" si="98"/>
        <v>5820000</v>
      </c>
    </row>
    <row r="3256" spans="1:5" x14ac:dyDescent="0.3">
      <c r="A3256" s="87" t="s">
        <v>997</v>
      </c>
      <c r="B3256" s="72"/>
      <c r="C3256" s="14">
        <v>4020506</v>
      </c>
      <c r="D3256" s="14"/>
      <c r="E3256" s="4">
        <f t="shared" si="98"/>
        <v>4020506</v>
      </c>
    </row>
    <row r="3257" spans="1:5" x14ac:dyDescent="0.3">
      <c r="A3257" s="87" t="s">
        <v>998</v>
      </c>
      <c r="B3257" s="72"/>
      <c r="C3257" s="14">
        <v>233186</v>
      </c>
      <c r="D3257" s="14"/>
      <c r="E3257" s="4">
        <f t="shared" si="98"/>
        <v>233186</v>
      </c>
    </row>
    <row r="3258" spans="1:5" x14ac:dyDescent="0.3">
      <c r="A3258" s="195" t="s">
        <v>6</v>
      </c>
      <c r="B3258" s="66"/>
      <c r="C3258" s="66">
        <f>SUM(C3239:C3257)</f>
        <v>120610941.66</v>
      </c>
      <c r="D3258" s="66">
        <f>SUM(D3239:D3257)</f>
        <v>0</v>
      </c>
      <c r="E3258" s="66">
        <f>SUM(E3239:E3257)</f>
        <v>120610941.66</v>
      </c>
    </row>
    <row r="3259" spans="1:5" x14ac:dyDescent="0.3">
      <c r="A3259" s="206"/>
      <c r="B3259" s="72"/>
      <c r="C3259" s="72"/>
      <c r="D3259" s="72"/>
      <c r="E3259" s="286">
        <f>B3259+C3259-D3259</f>
        <v>0</v>
      </c>
    </row>
    <row r="3260" spans="1:5" x14ac:dyDescent="0.3">
      <c r="A3260" s="6" t="s">
        <v>143</v>
      </c>
      <c r="B3260" s="95">
        <f>B3258</f>
        <v>0</v>
      </c>
      <c r="C3260" s="95">
        <f>C3258</f>
        <v>120610941.66</v>
      </c>
      <c r="D3260" s="95">
        <f>D3258</f>
        <v>0</v>
      </c>
      <c r="E3260" s="95">
        <f>E3258</f>
        <v>120610941.66</v>
      </c>
    </row>
    <row r="3261" spans="1:5" x14ac:dyDescent="0.3">
      <c r="A3261" s="137"/>
      <c r="B3261" s="72"/>
      <c r="C3261" s="72"/>
      <c r="D3261" s="72"/>
      <c r="E3261" s="286">
        <f>B3261+C3261-D3261</f>
        <v>0</v>
      </c>
    </row>
    <row r="3262" spans="1:5" x14ac:dyDescent="0.3">
      <c r="A3262" s="195" t="s">
        <v>999</v>
      </c>
      <c r="B3262" s="66">
        <f>B3234+B3260</f>
        <v>73697707.396569431</v>
      </c>
      <c r="C3262" s="66">
        <f>C3234+C3260</f>
        <v>151959311.66</v>
      </c>
      <c r="D3262" s="66">
        <f>D3234+D3260</f>
        <v>13361214.416126629</v>
      </c>
      <c r="E3262" s="66">
        <f>E3234+E3260</f>
        <v>212295804.64044279</v>
      </c>
    </row>
    <row r="3263" spans="1:5" x14ac:dyDescent="0.3">
      <c r="A3263" s="87"/>
      <c r="B3263" s="69"/>
      <c r="C3263" s="69"/>
      <c r="D3263" s="69"/>
      <c r="E3263" s="286">
        <f>B3263+C3263-D3263</f>
        <v>0</v>
      </c>
    </row>
    <row r="3264" spans="1:5" x14ac:dyDescent="0.3">
      <c r="A3264" s="340" t="s">
        <v>1000</v>
      </c>
      <c r="B3264" s="286"/>
      <c r="C3264" s="286"/>
      <c r="D3264" s="286"/>
      <c r="E3264" s="286">
        <f>B3264+C3264-D3264</f>
        <v>0</v>
      </c>
    </row>
    <row r="3265" spans="1:5" x14ac:dyDescent="0.3">
      <c r="A3265" s="65" t="s">
        <v>57</v>
      </c>
      <c r="B3265" s="66">
        <f>B3268+B3273+B3279+B3282+B3289+B3293+B3297+B3302</f>
        <v>14720000</v>
      </c>
      <c r="C3265" s="66">
        <f>C3268+C3273+C3279+C3282+C3289+C3293+C3297+C3302</f>
        <v>0</v>
      </c>
      <c r="D3265" s="66">
        <f>D3268+D3273+D3279+D3282+D3289+D3293+D3297+D3302</f>
        <v>3500000</v>
      </c>
      <c r="E3265" s="66">
        <f>E3268+E3273+E3279+E3282+E3289+E3293+E3297+E3302</f>
        <v>11220000</v>
      </c>
    </row>
    <row r="3266" spans="1:5" x14ac:dyDescent="0.3">
      <c r="A3266" s="137" t="s">
        <v>58</v>
      </c>
      <c r="B3266" s="69"/>
      <c r="C3266" s="69"/>
      <c r="D3266" s="69"/>
      <c r="E3266" s="286">
        <f t="shared" ref="E3266:E3303" si="99">B3266+C3266-D3266</f>
        <v>0</v>
      </c>
    </row>
    <row r="3267" spans="1:5" x14ac:dyDescent="0.3">
      <c r="A3267" s="119" t="s">
        <v>929</v>
      </c>
      <c r="B3267" s="72">
        <v>1000000</v>
      </c>
      <c r="C3267" s="72"/>
      <c r="D3267" s="72"/>
      <c r="E3267" s="286">
        <f t="shared" si="99"/>
        <v>1000000</v>
      </c>
    </row>
    <row r="3268" spans="1:5" x14ac:dyDescent="0.3">
      <c r="A3268" s="65" t="s">
        <v>6</v>
      </c>
      <c r="B3268" s="66">
        <v>1000000</v>
      </c>
      <c r="C3268" s="66"/>
      <c r="D3268" s="66"/>
      <c r="E3268" s="95">
        <f t="shared" si="99"/>
        <v>1000000</v>
      </c>
    </row>
    <row r="3269" spans="1:5" x14ac:dyDescent="0.3">
      <c r="A3269" s="137" t="s">
        <v>62</v>
      </c>
      <c r="B3269" s="72"/>
      <c r="C3269" s="72"/>
      <c r="D3269" s="72"/>
      <c r="E3269" s="286">
        <f t="shared" si="99"/>
        <v>0</v>
      </c>
    </row>
    <row r="3270" spans="1:5" x14ac:dyDescent="0.3">
      <c r="A3270" s="119" t="s">
        <v>63</v>
      </c>
      <c r="B3270" s="72">
        <v>60000</v>
      </c>
      <c r="C3270" s="72"/>
      <c r="D3270" s="72"/>
      <c r="E3270" s="286">
        <f t="shared" si="99"/>
        <v>60000</v>
      </c>
    </row>
    <row r="3271" spans="1:5" x14ac:dyDescent="0.3">
      <c r="A3271" s="119" t="s">
        <v>64</v>
      </c>
      <c r="B3271" s="263"/>
      <c r="C3271" s="263"/>
      <c r="D3271" s="263"/>
      <c r="E3271" s="286">
        <f t="shared" si="99"/>
        <v>0</v>
      </c>
    </row>
    <row r="3272" spans="1:5" x14ac:dyDescent="0.3">
      <c r="A3272" s="119" t="s">
        <v>932</v>
      </c>
      <c r="B3272" s="72">
        <v>10000</v>
      </c>
      <c r="C3272" s="72"/>
      <c r="D3272" s="72"/>
      <c r="E3272" s="286">
        <f t="shared" si="99"/>
        <v>10000</v>
      </c>
    </row>
    <row r="3273" spans="1:5" x14ac:dyDescent="0.3">
      <c r="A3273" s="65" t="s">
        <v>6</v>
      </c>
      <c r="B3273" s="164">
        <v>70000</v>
      </c>
      <c r="C3273" s="164"/>
      <c r="D3273" s="164"/>
      <c r="E3273" s="95">
        <f t="shared" si="99"/>
        <v>70000</v>
      </c>
    </row>
    <row r="3274" spans="1:5" x14ac:dyDescent="0.3">
      <c r="A3274" s="137" t="s">
        <v>65</v>
      </c>
      <c r="B3274" s="331"/>
      <c r="C3274" s="331"/>
      <c r="D3274" s="331"/>
      <c r="E3274" s="286">
        <f t="shared" si="99"/>
        <v>0</v>
      </c>
    </row>
    <row r="3275" spans="1:5" x14ac:dyDescent="0.3">
      <c r="A3275" s="119" t="s">
        <v>66</v>
      </c>
      <c r="B3275" s="79">
        <v>500000</v>
      </c>
      <c r="C3275" s="263"/>
      <c r="D3275" s="263"/>
      <c r="E3275" s="331">
        <f t="shared" si="99"/>
        <v>500000</v>
      </c>
    </row>
    <row r="3276" spans="1:5" x14ac:dyDescent="0.3">
      <c r="A3276" s="119" t="s">
        <v>68</v>
      </c>
      <c r="B3276" s="79">
        <v>0</v>
      </c>
      <c r="C3276" s="263"/>
      <c r="D3276" s="263"/>
      <c r="E3276" s="331">
        <f t="shared" si="99"/>
        <v>0</v>
      </c>
    </row>
    <row r="3277" spans="1:5" x14ac:dyDescent="0.3">
      <c r="A3277" s="119" t="s">
        <v>391</v>
      </c>
      <c r="B3277" s="79">
        <v>50000</v>
      </c>
      <c r="C3277" s="263"/>
      <c r="D3277" s="263"/>
      <c r="E3277" s="331">
        <f t="shared" si="99"/>
        <v>50000</v>
      </c>
    </row>
    <row r="3278" spans="1:5" x14ac:dyDescent="0.3">
      <c r="A3278" s="119" t="s">
        <v>730</v>
      </c>
      <c r="B3278" s="72">
        <v>300000</v>
      </c>
      <c r="C3278" s="69"/>
      <c r="D3278" s="69"/>
      <c r="E3278" s="331">
        <f t="shared" si="99"/>
        <v>300000</v>
      </c>
    </row>
    <row r="3279" spans="1:5" x14ac:dyDescent="0.3">
      <c r="A3279" s="65" t="s">
        <v>138</v>
      </c>
      <c r="B3279" s="59">
        <v>850000</v>
      </c>
      <c r="C3279" s="59"/>
      <c r="D3279" s="59"/>
      <c r="E3279" s="66">
        <f t="shared" si="99"/>
        <v>850000</v>
      </c>
    </row>
    <row r="3280" spans="1:5" x14ac:dyDescent="0.3">
      <c r="A3280" s="137" t="s">
        <v>72</v>
      </c>
      <c r="B3280" s="327"/>
      <c r="C3280" s="327"/>
      <c r="D3280" s="327"/>
      <c r="E3280" s="286">
        <f t="shared" si="99"/>
        <v>0</v>
      </c>
    </row>
    <row r="3281" spans="1:5" x14ac:dyDescent="0.3">
      <c r="A3281" s="119" t="s">
        <v>933</v>
      </c>
      <c r="B3281" s="326"/>
      <c r="C3281" s="326"/>
      <c r="D3281" s="326"/>
      <c r="E3281" s="286">
        <f t="shared" si="99"/>
        <v>0</v>
      </c>
    </row>
    <row r="3282" spans="1:5" x14ac:dyDescent="0.3">
      <c r="A3282" s="65" t="s">
        <v>138</v>
      </c>
      <c r="B3282" s="164">
        <v>0</v>
      </c>
      <c r="C3282" s="164"/>
      <c r="D3282" s="164"/>
      <c r="E3282" s="95">
        <f t="shared" si="99"/>
        <v>0</v>
      </c>
    </row>
    <row r="3283" spans="1:5" x14ac:dyDescent="0.3">
      <c r="A3283" s="137" t="s">
        <v>934</v>
      </c>
      <c r="B3283" s="326"/>
      <c r="C3283" s="326"/>
      <c r="D3283" s="326"/>
      <c r="E3283" s="286">
        <f t="shared" si="99"/>
        <v>0</v>
      </c>
    </row>
    <row r="3284" spans="1:5" x14ac:dyDescent="0.3">
      <c r="A3284" s="137" t="s">
        <v>935</v>
      </c>
      <c r="B3284" s="263"/>
      <c r="C3284" s="263"/>
      <c r="D3284" s="263"/>
      <c r="E3284" s="286">
        <f t="shared" si="99"/>
        <v>0</v>
      </c>
    </row>
    <row r="3285" spans="1:5" ht="37.5" x14ac:dyDescent="0.3">
      <c r="A3285" s="119" t="s">
        <v>936</v>
      </c>
      <c r="B3285" s="266">
        <v>2000000</v>
      </c>
      <c r="C3285" s="287"/>
      <c r="D3285" s="287"/>
      <c r="E3285" s="286">
        <f t="shared" si="99"/>
        <v>2000000</v>
      </c>
    </row>
    <row r="3286" spans="1:5" x14ac:dyDescent="0.3">
      <c r="A3286" s="119" t="s">
        <v>1001</v>
      </c>
      <c r="B3286" s="69">
        <v>3200000</v>
      </c>
      <c r="C3286" s="263"/>
      <c r="D3286" s="263"/>
      <c r="E3286" s="286">
        <f t="shared" si="99"/>
        <v>3200000</v>
      </c>
    </row>
    <row r="3287" spans="1:5" x14ac:dyDescent="0.3">
      <c r="A3287" s="119" t="s">
        <v>1002</v>
      </c>
      <c r="B3287" s="69">
        <v>300000</v>
      </c>
      <c r="C3287" s="69"/>
      <c r="D3287" s="69"/>
      <c r="E3287" s="286">
        <f t="shared" si="99"/>
        <v>300000</v>
      </c>
    </row>
    <row r="3288" spans="1:5" x14ac:dyDescent="0.3">
      <c r="A3288" s="119" t="s">
        <v>1003</v>
      </c>
      <c r="B3288" s="286">
        <v>500000</v>
      </c>
      <c r="C3288" s="286"/>
      <c r="D3288" s="286"/>
      <c r="E3288" s="286">
        <f t="shared" si="99"/>
        <v>500000</v>
      </c>
    </row>
    <row r="3289" spans="1:5" x14ac:dyDescent="0.3">
      <c r="A3289" s="65" t="s">
        <v>6</v>
      </c>
      <c r="B3289" s="66">
        <v>6000000</v>
      </c>
      <c r="C3289" s="66"/>
      <c r="D3289" s="66"/>
      <c r="E3289" s="95">
        <f t="shared" si="99"/>
        <v>6000000</v>
      </c>
    </row>
    <row r="3290" spans="1:5" x14ac:dyDescent="0.3">
      <c r="A3290" s="137"/>
      <c r="B3290" s="69"/>
      <c r="C3290" s="69"/>
      <c r="D3290" s="69"/>
      <c r="E3290" s="286">
        <f t="shared" si="99"/>
        <v>0</v>
      </c>
    </row>
    <row r="3291" spans="1:5" x14ac:dyDescent="0.3">
      <c r="A3291" s="137" t="s">
        <v>85</v>
      </c>
      <c r="B3291" s="286"/>
      <c r="C3291" s="286"/>
      <c r="D3291" s="286"/>
      <c r="E3291" s="286">
        <f t="shared" si="99"/>
        <v>0</v>
      </c>
    </row>
    <row r="3292" spans="1:5" x14ac:dyDescent="0.3">
      <c r="A3292" s="119" t="s">
        <v>86</v>
      </c>
      <c r="B3292" s="266">
        <v>300000</v>
      </c>
      <c r="C3292" s="263"/>
      <c r="D3292" s="263"/>
      <c r="E3292" s="286">
        <f t="shared" si="99"/>
        <v>300000</v>
      </c>
    </row>
    <row r="3293" spans="1:5" x14ac:dyDescent="0.3">
      <c r="A3293" s="65" t="s">
        <v>6</v>
      </c>
      <c r="B3293" s="66">
        <v>300000</v>
      </c>
      <c r="C3293" s="95"/>
      <c r="D3293" s="95"/>
      <c r="E3293" s="66">
        <f t="shared" si="99"/>
        <v>300000</v>
      </c>
    </row>
    <row r="3294" spans="1:5" x14ac:dyDescent="0.3">
      <c r="A3294" s="137"/>
      <c r="B3294" s="263"/>
      <c r="C3294" s="263"/>
      <c r="D3294" s="263"/>
      <c r="E3294" s="286">
        <f t="shared" si="99"/>
        <v>0</v>
      </c>
    </row>
    <row r="3295" spans="1:5" x14ac:dyDescent="0.3">
      <c r="A3295" s="137" t="s">
        <v>89</v>
      </c>
      <c r="B3295" s="69">
        <v>0</v>
      </c>
      <c r="C3295" s="69"/>
      <c r="D3295" s="69"/>
      <c r="E3295" s="286">
        <f t="shared" si="99"/>
        <v>0</v>
      </c>
    </row>
    <row r="3296" spans="1:5" x14ac:dyDescent="0.3">
      <c r="A3296" s="119" t="s">
        <v>185</v>
      </c>
      <c r="B3296" s="72">
        <v>3000000</v>
      </c>
      <c r="C3296" s="72"/>
      <c r="D3296" s="72"/>
      <c r="E3296" s="286">
        <f t="shared" si="99"/>
        <v>3000000</v>
      </c>
    </row>
    <row r="3297" spans="1:5" x14ac:dyDescent="0.3">
      <c r="A3297" s="65" t="s">
        <v>6</v>
      </c>
      <c r="B3297" s="95">
        <v>3000000</v>
      </c>
      <c r="C3297" s="95"/>
      <c r="D3297" s="95"/>
      <c r="E3297" s="95">
        <f t="shared" si="99"/>
        <v>3000000</v>
      </c>
    </row>
    <row r="3298" spans="1:5" x14ac:dyDescent="0.3">
      <c r="A3298" s="137" t="s">
        <v>945</v>
      </c>
      <c r="B3298" s="79">
        <v>0</v>
      </c>
      <c r="C3298" s="79"/>
      <c r="D3298" s="79"/>
      <c r="E3298" s="286">
        <f t="shared" si="99"/>
        <v>0</v>
      </c>
    </row>
    <row r="3299" spans="1:5" x14ac:dyDescent="0.3">
      <c r="A3299" s="119" t="s">
        <v>947</v>
      </c>
      <c r="B3299" s="341">
        <v>1500000</v>
      </c>
      <c r="C3299" s="342"/>
      <c r="D3299" s="337">
        <f>1500000</f>
        <v>1500000</v>
      </c>
      <c r="E3299" s="286">
        <f t="shared" si="99"/>
        <v>0</v>
      </c>
    </row>
    <row r="3300" spans="1:5" x14ac:dyDescent="0.3">
      <c r="A3300" s="119" t="s">
        <v>949</v>
      </c>
      <c r="B3300" s="343">
        <v>300000</v>
      </c>
      <c r="C3300" s="165"/>
      <c r="D3300" s="337">
        <v>300000</v>
      </c>
      <c r="E3300" s="286">
        <f t="shared" si="99"/>
        <v>0</v>
      </c>
    </row>
    <row r="3301" spans="1:5" x14ac:dyDescent="0.3">
      <c r="A3301" s="335" t="s">
        <v>950</v>
      </c>
      <c r="B3301" s="104">
        <v>1700000</v>
      </c>
      <c r="C3301" s="286"/>
      <c r="D3301" s="286">
        <v>1700000</v>
      </c>
      <c r="E3301" s="286">
        <f t="shared" si="99"/>
        <v>0</v>
      </c>
    </row>
    <row r="3302" spans="1:5" x14ac:dyDescent="0.3">
      <c r="A3302" s="65" t="s">
        <v>6</v>
      </c>
      <c r="B3302" s="164">
        <f>B3299+B3300+B3301</f>
        <v>3500000</v>
      </c>
      <c r="C3302" s="164">
        <f>C3299+C3300+C3301</f>
        <v>0</v>
      </c>
      <c r="D3302" s="164">
        <f>D3299+D3300+D3301</f>
        <v>3500000</v>
      </c>
      <c r="E3302" s="164">
        <f>E3299+E3300+E3301</f>
        <v>0</v>
      </c>
    </row>
    <row r="3303" spans="1:5" x14ac:dyDescent="0.3">
      <c r="A3303" s="80"/>
      <c r="B3303" s="165"/>
      <c r="C3303" s="165"/>
      <c r="D3303" s="165"/>
      <c r="E3303" s="286">
        <f t="shared" si="99"/>
        <v>0</v>
      </c>
    </row>
    <row r="3304" spans="1:5" x14ac:dyDescent="0.3">
      <c r="A3304" s="6" t="s">
        <v>203</v>
      </c>
      <c r="B3304" s="164">
        <f>B3268+B3273+B3279+B3282+B3289+B3293+B3297+B3302</f>
        <v>14720000</v>
      </c>
      <c r="C3304" s="344">
        <f>C3268+C3273+C3279+C3282+C3289+C3293+C3297+C3302</f>
        <v>0</v>
      </c>
      <c r="D3304" s="164">
        <f>D3268+D3273+D3279+D3282+D3289+D3293+D3297+D3302</f>
        <v>3500000</v>
      </c>
      <c r="E3304" s="164">
        <f>E3268+E3273+E3279+E3282+E3289+E3293+E3297+E3302</f>
        <v>11220000</v>
      </c>
    </row>
    <row r="3305" spans="1:5" x14ac:dyDescent="0.3">
      <c r="A3305" s="80"/>
      <c r="B3305" s="165"/>
      <c r="C3305" s="165"/>
      <c r="D3305" s="165"/>
      <c r="E3305" s="165"/>
    </row>
    <row r="3306" spans="1:5" x14ac:dyDescent="0.3">
      <c r="A3306" s="137" t="s">
        <v>140</v>
      </c>
      <c r="B3306" s="104"/>
      <c r="C3306" s="286"/>
      <c r="D3306" s="286"/>
      <c r="E3306" s="286"/>
    </row>
    <row r="3307" spans="1:5" ht="37.5" x14ac:dyDescent="0.3">
      <c r="A3307" s="87" t="s">
        <v>1004</v>
      </c>
      <c r="B3307" s="104">
        <v>3000000</v>
      </c>
      <c r="C3307" s="286"/>
      <c r="D3307" s="286">
        <v>3000000</v>
      </c>
      <c r="E3307" s="286">
        <f t="shared" ref="E3307:E3317" si="100">B3307+C3307-D3307</f>
        <v>0</v>
      </c>
    </row>
    <row r="3308" spans="1:5" x14ac:dyDescent="0.3">
      <c r="A3308" s="87" t="s">
        <v>1005</v>
      </c>
      <c r="B3308" s="104">
        <v>521746</v>
      </c>
      <c r="C3308" s="345"/>
      <c r="D3308" s="104">
        <v>521746</v>
      </c>
      <c r="E3308" s="286">
        <f t="shared" si="100"/>
        <v>0</v>
      </c>
    </row>
    <row r="3309" spans="1:5" x14ac:dyDescent="0.3">
      <c r="A3309" s="87" t="s">
        <v>1006</v>
      </c>
      <c r="B3309" s="104">
        <v>2000000</v>
      </c>
      <c r="C3309" s="286"/>
      <c r="D3309" s="286">
        <v>2000000</v>
      </c>
      <c r="E3309" s="286">
        <f t="shared" si="100"/>
        <v>0</v>
      </c>
    </row>
    <row r="3310" spans="1:5" x14ac:dyDescent="0.3">
      <c r="A3310" s="87" t="s">
        <v>1007</v>
      </c>
      <c r="B3310" s="104">
        <v>1500000</v>
      </c>
      <c r="C3310" s="286"/>
      <c r="D3310" s="286">
        <v>1500000</v>
      </c>
      <c r="E3310" s="286">
        <f t="shared" si="100"/>
        <v>0</v>
      </c>
    </row>
    <row r="3311" spans="1:5" ht="37.5" x14ac:dyDescent="0.3">
      <c r="A3311" s="87" t="s">
        <v>1008</v>
      </c>
      <c r="B3311" s="104">
        <v>2500000</v>
      </c>
      <c r="C3311" s="286"/>
      <c r="D3311" s="286"/>
      <c r="E3311" s="286">
        <f t="shared" si="100"/>
        <v>2500000</v>
      </c>
    </row>
    <row r="3312" spans="1:5" ht="37.5" x14ac:dyDescent="0.3">
      <c r="A3312" s="87" t="s">
        <v>1009</v>
      </c>
      <c r="B3312" s="104"/>
      <c r="C3312" s="286">
        <f>3000000+1000000</f>
        <v>4000000</v>
      </c>
      <c r="D3312" s="286"/>
      <c r="E3312" s="286">
        <f t="shared" si="100"/>
        <v>4000000</v>
      </c>
    </row>
    <row r="3313" spans="1:5" x14ac:dyDescent="0.3">
      <c r="A3313" s="87" t="s">
        <v>1010</v>
      </c>
      <c r="B3313" s="104"/>
      <c r="C3313" s="286">
        <v>2000000</v>
      </c>
      <c r="D3313" s="286"/>
      <c r="E3313" s="286">
        <f t="shared" si="100"/>
        <v>2000000</v>
      </c>
    </row>
    <row r="3314" spans="1:5" x14ac:dyDescent="0.3">
      <c r="A3314" s="216" t="s">
        <v>1011</v>
      </c>
      <c r="B3314" s="104">
        <v>10000000</v>
      </c>
      <c r="C3314" s="286"/>
      <c r="D3314" s="286">
        <v>10000000</v>
      </c>
      <c r="E3314" s="286">
        <f t="shared" si="100"/>
        <v>0</v>
      </c>
    </row>
    <row r="3315" spans="1:5" x14ac:dyDescent="0.3">
      <c r="A3315" s="216" t="s">
        <v>1012</v>
      </c>
      <c r="B3315" s="104">
        <v>8000000</v>
      </c>
      <c r="C3315" s="286"/>
      <c r="D3315" s="286">
        <v>8000000</v>
      </c>
      <c r="E3315" s="286">
        <f t="shared" si="100"/>
        <v>0</v>
      </c>
    </row>
    <row r="3316" spans="1:5" x14ac:dyDescent="0.3">
      <c r="A3316" s="216" t="s">
        <v>1013</v>
      </c>
      <c r="B3316" s="104">
        <v>2000000</v>
      </c>
      <c r="C3316" s="286"/>
      <c r="D3316" s="286">
        <v>2000000</v>
      </c>
      <c r="E3316" s="286">
        <f t="shared" si="100"/>
        <v>0</v>
      </c>
    </row>
    <row r="3317" spans="1:5" x14ac:dyDescent="0.3">
      <c r="A3317" s="206" t="s">
        <v>1014</v>
      </c>
      <c r="B3317" s="104">
        <v>8000000</v>
      </c>
      <c r="C3317" s="286"/>
      <c r="D3317" s="286">
        <v>8000000</v>
      </c>
      <c r="E3317" s="286">
        <f t="shared" si="100"/>
        <v>0</v>
      </c>
    </row>
    <row r="3318" spans="1:5" x14ac:dyDescent="0.3">
      <c r="A3318" s="65" t="s">
        <v>6</v>
      </c>
      <c r="B3318" s="164">
        <f>SUM(B3307:B3317)</f>
        <v>37521746</v>
      </c>
      <c r="C3318" s="164">
        <f>SUM(C3307:C3317)</f>
        <v>6000000</v>
      </c>
      <c r="D3318" s="164">
        <f>SUM(D3307:D3317)</f>
        <v>35021746</v>
      </c>
      <c r="E3318" s="164">
        <f>SUM(E3307:E3317)</f>
        <v>8500000</v>
      </c>
    </row>
    <row r="3319" spans="1:5" x14ac:dyDescent="0.3">
      <c r="A3319" s="80"/>
      <c r="B3319" s="165"/>
      <c r="C3319" s="165"/>
      <c r="D3319" s="165"/>
      <c r="E3319" s="165"/>
    </row>
    <row r="3320" spans="1:5" x14ac:dyDescent="0.3">
      <c r="A3320" s="6" t="s">
        <v>999</v>
      </c>
      <c r="B3320" s="164">
        <f>B3304+B3318</f>
        <v>52241746</v>
      </c>
      <c r="C3320" s="344">
        <f>C3304+C3318</f>
        <v>6000000</v>
      </c>
      <c r="D3320" s="164">
        <f>D3304+D3318</f>
        <v>38521746</v>
      </c>
      <c r="E3320" s="164">
        <f>E3304+E3318</f>
        <v>19720000</v>
      </c>
    </row>
    <row r="3321" spans="1:5" x14ac:dyDescent="0.3">
      <c r="A3321" s="101"/>
      <c r="B3321" s="104"/>
      <c r="C3321" s="286"/>
      <c r="D3321" s="286"/>
      <c r="E3321" s="286"/>
    </row>
    <row r="3322" spans="1:5" x14ac:dyDescent="0.3">
      <c r="A3322" s="22" t="s">
        <v>1015</v>
      </c>
      <c r="B3322" s="165"/>
      <c r="C3322" s="165"/>
      <c r="D3322" s="165"/>
      <c r="E3322" s="165"/>
    </row>
    <row r="3323" spans="1:5" x14ac:dyDescent="0.3">
      <c r="A3323" s="65" t="s">
        <v>57</v>
      </c>
      <c r="B3323" s="164">
        <v>9710000</v>
      </c>
      <c r="C3323" s="164"/>
      <c r="D3323" s="164"/>
      <c r="E3323" s="164">
        <f>B3323+C3323-D3323</f>
        <v>9710000</v>
      </c>
    </row>
    <row r="3324" spans="1:5" x14ac:dyDescent="0.3">
      <c r="A3324" s="137" t="s">
        <v>58</v>
      </c>
      <c r="B3324" s="326"/>
      <c r="C3324" s="326"/>
      <c r="D3324" s="165"/>
      <c r="E3324" s="326">
        <f t="shared" ref="E3324:E3351" si="101">B3324+C3324-D3324</f>
        <v>0</v>
      </c>
    </row>
    <row r="3325" spans="1:5" x14ac:dyDescent="0.3">
      <c r="A3325" s="119" t="s">
        <v>929</v>
      </c>
      <c r="B3325" s="326">
        <v>0</v>
      </c>
      <c r="C3325" s="165"/>
      <c r="D3325" s="165"/>
      <c r="E3325" s="326">
        <f t="shared" si="101"/>
        <v>0</v>
      </c>
    </row>
    <row r="3326" spans="1:5" x14ac:dyDescent="0.3">
      <c r="A3326" s="65" t="s">
        <v>6</v>
      </c>
      <c r="B3326" s="164">
        <v>0</v>
      </c>
      <c r="C3326" s="164"/>
      <c r="D3326" s="164"/>
      <c r="E3326" s="164">
        <f t="shared" si="101"/>
        <v>0</v>
      </c>
    </row>
    <row r="3327" spans="1:5" x14ac:dyDescent="0.3">
      <c r="A3327" s="137" t="s">
        <v>62</v>
      </c>
      <c r="B3327" s="326"/>
      <c r="C3327" s="327"/>
      <c r="D3327" s="327"/>
      <c r="E3327" s="326">
        <f t="shared" si="101"/>
        <v>0</v>
      </c>
    </row>
    <row r="3328" spans="1:5" x14ac:dyDescent="0.3">
      <c r="A3328" s="119" t="s">
        <v>63</v>
      </c>
      <c r="B3328" s="326">
        <v>40000</v>
      </c>
      <c r="C3328" s="327"/>
      <c r="D3328" s="327"/>
      <c r="E3328" s="326">
        <f t="shared" si="101"/>
        <v>40000</v>
      </c>
    </row>
    <row r="3329" spans="1:5" x14ac:dyDescent="0.3">
      <c r="A3329" s="119" t="s">
        <v>932</v>
      </c>
      <c r="B3329" s="326">
        <v>20000</v>
      </c>
      <c r="C3329" s="104"/>
      <c r="D3329" s="326"/>
      <c r="E3329" s="326">
        <f t="shared" si="101"/>
        <v>20000</v>
      </c>
    </row>
    <row r="3330" spans="1:5" x14ac:dyDescent="0.3">
      <c r="A3330" s="65" t="s">
        <v>1016</v>
      </c>
      <c r="B3330" s="164">
        <v>60000</v>
      </c>
      <c r="C3330" s="164"/>
      <c r="D3330" s="164"/>
      <c r="E3330" s="164">
        <f t="shared" si="101"/>
        <v>60000</v>
      </c>
    </row>
    <row r="3331" spans="1:5" x14ac:dyDescent="0.3">
      <c r="A3331" s="137" t="s">
        <v>65</v>
      </c>
      <c r="B3331" s="104"/>
      <c r="C3331" s="286"/>
      <c r="D3331" s="286"/>
      <c r="E3331" s="326">
        <f t="shared" si="101"/>
        <v>0</v>
      </c>
    </row>
    <row r="3332" spans="1:5" x14ac:dyDescent="0.3">
      <c r="A3332" s="119" t="s">
        <v>66</v>
      </c>
      <c r="B3332" s="104">
        <v>100000</v>
      </c>
      <c r="C3332" s="286"/>
      <c r="D3332" s="286"/>
      <c r="E3332" s="326">
        <f t="shared" si="101"/>
        <v>100000</v>
      </c>
    </row>
    <row r="3333" spans="1:5" x14ac:dyDescent="0.3">
      <c r="A3333" s="119" t="s">
        <v>68</v>
      </c>
      <c r="B3333" s="326">
        <v>200000</v>
      </c>
      <c r="C3333" s="327"/>
      <c r="D3333" s="327"/>
      <c r="E3333" s="326">
        <f t="shared" si="101"/>
        <v>200000</v>
      </c>
    </row>
    <row r="3334" spans="1:5" x14ac:dyDescent="0.3">
      <c r="A3334" s="119" t="s">
        <v>391</v>
      </c>
      <c r="B3334" s="104">
        <v>50000</v>
      </c>
      <c r="C3334" s="286"/>
      <c r="D3334" s="286"/>
      <c r="E3334" s="326">
        <f t="shared" si="101"/>
        <v>50000</v>
      </c>
    </row>
    <row r="3335" spans="1:5" x14ac:dyDescent="0.3">
      <c r="A3335" s="119" t="s">
        <v>730</v>
      </c>
      <c r="B3335" s="104">
        <v>200000</v>
      </c>
      <c r="C3335" s="286"/>
      <c r="D3335" s="286"/>
      <c r="E3335" s="326">
        <f t="shared" si="101"/>
        <v>200000</v>
      </c>
    </row>
    <row r="3336" spans="1:5" x14ac:dyDescent="0.3">
      <c r="A3336" s="65" t="s">
        <v>6</v>
      </c>
      <c r="B3336" s="344">
        <v>550000</v>
      </c>
      <c r="C3336" s="95"/>
      <c r="D3336" s="95"/>
      <c r="E3336" s="164">
        <f t="shared" si="101"/>
        <v>550000</v>
      </c>
    </row>
    <row r="3337" spans="1:5" x14ac:dyDescent="0.3">
      <c r="A3337" s="137" t="s">
        <v>85</v>
      </c>
      <c r="B3337" s="326"/>
      <c r="C3337" s="79"/>
      <c r="D3337" s="286"/>
      <c r="E3337" s="326">
        <f t="shared" si="101"/>
        <v>0</v>
      </c>
    </row>
    <row r="3338" spans="1:5" x14ac:dyDescent="0.3">
      <c r="A3338" s="119" t="s">
        <v>86</v>
      </c>
      <c r="B3338" s="326">
        <v>100000</v>
      </c>
      <c r="C3338" s="79"/>
      <c r="D3338" s="286"/>
      <c r="E3338" s="326">
        <f t="shared" si="101"/>
        <v>100000</v>
      </c>
    </row>
    <row r="3339" spans="1:5" x14ac:dyDescent="0.3">
      <c r="A3339" s="65" t="s">
        <v>6</v>
      </c>
      <c r="B3339" s="164">
        <v>100000</v>
      </c>
      <c r="C3339" s="95"/>
      <c r="D3339" s="95"/>
      <c r="E3339" s="164">
        <f t="shared" si="101"/>
        <v>100000</v>
      </c>
    </row>
    <row r="3340" spans="1:5" x14ac:dyDescent="0.3">
      <c r="A3340" s="137" t="s">
        <v>89</v>
      </c>
      <c r="B3340" s="326">
        <v>0</v>
      </c>
      <c r="C3340" s="79"/>
      <c r="D3340" s="286"/>
      <c r="E3340" s="326">
        <f t="shared" si="101"/>
        <v>0</v>
      </c>
    </row>
    <row r="3341" spans="1:5" x14ac:dyDescent="0.3">
      <c r="A3341" s="119" t="s">
        <v>185</v>
      </c>
      <c r="B3341" s="326">
        <v>1000000</v>
      </c>
      <c r="C3341" s="165"/>
      <c r="D3341" s="165"/>
      <c r="E3341" s="326">
        <f t="shared" si="101"/>
        <v>1000000</v>
      </c>
    </row>
    <row r="3342" spans="1:5" x14ac:dyDescent="0.3">
      <c r="A3342" s="65" t="s">
        <v>6</v>
      </c>
      <c r="B3342" s="164">
        <v>1000000</v>
      </c>
      <c r="C3342" s="95"/>
      <c r="D3342" s="95"/>
      <c r="E3342" s="164">
        <f t="shared" si="101"/>
        <v>1000000</v>
      </c>
    </row>
    <row r="3343" spans="1:5" x14ac:dyDescent="0.3">
      <c r="A3343" s="137" t="s">
        <v>943</v>
      </c>
      <c r="B3343" s="104"/>
      <c r="C3343" s="286"/>
      <c r="D3343" s="286"/>
      <c r="E3343" s="326">
        <f t="shared" si="101"/>
        <v>0</v>
      </c>
    </row>
    <row r="3344" spans="1:5" x14ac:dyDescent="0.3">
      <c r="A3344" s="119" t="s">
        <v>184</v>
      </c>
      <c r="B3344" s="104">
        <v>1500000</v>
      </c>
      <c r="C3344" s="286"/>
      <c r="D3344" s="286"/>
      <c r="E3344" s="326">
        <f t="shared" si="101"/>
        <v>1500000</v>
      </c>
    </row>
    <row r="3345" spans="1:5" x14ac:dyDescent="0.3">
      <c r="A3345" s="119" t="s">
        <v>345</v>
      </c>
      <c r="B3345" s="104">
        <v>1000000</v>
      </c>
      <c r="C3345" s="286"/>
      <c r="D3345" s="286"/>
      <c r="E3345" s="326">
        <f t="shared" si="101"/>
        <v>1000000</v>
      </c>
    </row>
    <row r="3346" spans="1:5" x14ac:dyDescent="0.3">
      <c r="A3346" s="119" t="s">
        <v>152</v>
      </c>
      <c r="B3346" s="326">
        <v>1000000</v>
      </c>
      <c r="C3346" s="327"/>
      <c r="D3346" s="327"/>
      <c r="E3346" s="326">
        <f t="shared" si="101"/>
        <v>1000000</v>
      </c>
    </row>
    <row r="3347" spans="1:5" x14ac:dyDescent="0.3">
      <c r="A3347" s="119" t="s">
        <v>1017</v>
      </c>
      <c r="B3347" s="104">
        <v>1000000</v>
      </c>
      <c r="C3347" s="286"/>
      <c r="D3347" s="286"/>
      <c r="E3347" s="326">
        <f t="shared" si="101"/>
        <v>1000000</v>
      </c>
    </row>
    <row r="3348" spans="1:5" x14ac:dyDescent="0.3">
      <c r="A3348" s="119" t="s">
        <v>1018</v>
      </c>
      <c r="B3348" s="104">
        <v>1500000</v>
      </c>
      <c r="C3348" s="286"/>
      <c r="D3348" s="286"/>
      <c r="E3348" s="326">
        <f t="shared" si="101"/>
        <v>1500000</v>
      </c>
    </row>
    <row r="3349" spans="1:5" x14ac:dyDescent="0.3">
      <c r="A3349" s="119" t="s">
        <v>146</v>
      </c>
      <c r="B3349" s="104">
        <v>500000</v>
      </c>
      <c r="C3349" s="286"/>
      <c r="D3349" s="286"/>
      <c r="E3349" s="326">
        <f t="shared" si="101"/>
        <v>500000</v>
      </c>
    </row>
    <row r="3350" spans="1:5" ht="37.5" x14ac:dyDescent="0.3">
      <c r="A3350" s="119" t="s">
        <v>944</v>
      </c>
      <c r="B3350" s="104">
        <v>1500000</v>
      </c>
      <c r="C3350" s="286"/>
      <c r="D3350" s="286"/>
      <c r="E3350" s="326">
        <f t="shared" si="101"/>
        <v>1500000</v>
      </c>
    </row>
    <row r="3351" spans="1:5" x14ac:dyDescent="0.3">
      <c r="A3351" s="65" t="s">
        <v>6</v>
      </c>
      <c r="B3351" s="344">
        <v>8000000</v>
      </c>
      <c r="C3351" s="95"/>
      <c r="D3351" s="95"/>
      <c r="E3351" s="164">
        <f t="shared" si="101"/>
        <v>8000000</v>
      </c>
    </row>
    <row r="3352" spans="1:5" x14ac:dyDescent="0.3">
      <c r="A3352" s="137"/>
      <c r="B3352" s="326"/>
      <c r="C3352" s="165"/>
      <c r="D3352" s="165"/>
      <c r="E3352" s="326">
        <f>B3352+C3352-D3352</f>
        <v>0</v>
      </c>
    </row>
    <row r="3353" spans="1:5" x14ac:dyDescent="0.3">
      <c r="A3353" s="65" t="s">
        <v>203</v>
      </c>
      <c r="B3353" s="164">
        <v>9710000</v>
      </c>
      <c r="C3353" s="164"/>
      <c r="D3353" s="164"/>
      <c r="E3353" s="164">
        <f>B3353+C3353-D3353</f>
        <v>9710000</v>
      </c>
    </row>
    <row r="3354" spans="1:5" x14ac:dyDescent="0.3">
      <c r="A3354" s="22"/>
      <c r="B3354" s="104"/>
      <c r="C3354" s="286"/>
      <c r="D3354" s="286"/>
      <c r="E3354" s="286"/>
    </row>
    <row r="3355" spans="1:5" x14ac:dyDescent="0.3">
      <c r="A3355" s="22" t="s">
        <v>140</v>
      </c>
      <c r="B3355" s="104"/>
      <c r="C3355" s="286"/>
      <c r="D3355" s="286"/>
      <c r="E3355" s="286"/>
    </row>
    <row r="3356" spans="1:5" x14ac:dyDescent="0.3">
      <c r="A3356" s="137" t="s">
        <v>1019</v>
      </c>
      <c r="B3356" s="165"/>
      <c r="C3356" s="165"/>
      <c r="D3356" s="165"/>
      <c r="E3356" s="165"/>
    </row>
    <row r="3357" spans="1:5" x14ac:dyDescent="0.3">
      <c r="A3357" s="87" t="s">
        <v>1020</v>
      </c>
      <c r="B3357" s="104">
        <v>10000000</v>
      </c>
      <c r="C3357" s="286"/>
      <c r="D3357" s="286">
        <v>10000000</v>
      </c>
      <c r="E3357" s="331">
        <f t="shared" ref="E3357:E3366" si="102">B3357+C3357-D3357</f>
        <v>0</v>
      </c>
    </row>
    <row r="3358" spans="1:5" x14ac:dyDescent="0.3">
      <c r="A3358" s="87" t="s">
        <v>1021</v>
      </c>
      <c r="B3358" s="104">
        <v>10000000</v>
      </c>
      <c r="C3358" s="327"/>
      <c r="D3358" s="326">
        <v>10000000</v>
      </c>
      <c r="E3358" s="331">
        <f t="shared" si="102"/>
        <v>0</v>
      </c>
    </row>
    <row r="3359" spans="1:5" x14ac:dyDescent="0.3">
      <c r="A3359" s="87" t="s">
        <v>1022</v>
      </c>
      <c r="B3359" s="104">
        <v>2000000</v>
      </c>
      <c r="C3359" s="286"/>
      <c r="D3359" s="286">
        <v>2000000</v>
      </c>
      <c r="E3359" s="331">
        <f t="shared" si="102"/>
        <v>0</v>
      </c>
    </row>
    <row r="3360" spans="1:5" x14ac:dyDescent="0.3">
      <c r="A3360" s="87" t="s">
        <v>1023</v>
      </c>
      <c r="B3360" s="104">
        <v>1000000</v>
      </c>
      <c r="C3360" s="286"/>
      <c r="D3360" s="286">
        <v>1000000</v>
      </c>
      <c r="E3360" s="331">
        <f t="shared" si="102"/>
        <v>0</v>
      </c>
    </row>
    <row r="3361" spans="1:5" ht="37.5" x14ac:dyDescent="0.3">
      <c r="A3361" s="87" t="s">
        <v>1024</v>
      </c>
      <c r="B3361" s="104">
        <v>5000000</v>
      </c>
      <c r="C3361" s="286"/>
      <c r="D3361" s="286">
        <v>5000000</v>
      </c>
      <c r="E3361" s="331">
        <f t="shared" si="102"/>
        <v>0</v>
      </c>
    </row>
    <row r="3362" spans="1:5" x14ac:dyDescent="0.3">
      <c r="A3362" s="87" t="s">
        <v>1025</v>
      </c>
      <c r="B3362" s="104">
        <v>10000000</v>
      </c>
      <c r="C3362" s="165"/>
      <c r="D3362" s="326">
        <v>10000000</v>
      </c>
      <c r="E3362" s="331">
        <f t="shared" si="102"/>
        <v>0</v>
      </c>
    </row>
    <row r="3363" spans="1:5" x14ac:dyDescent="0.3">
      <c r="A3363" s="87" t="s">
        <v>1026</v>
      </c>
      <c r="B3363" s="104">
        <v>5000000</v>
      </c>
      <c r="C3363" s="286"/>
      <c r="D3363" s="286">
        <v>5000000</v>
      </c>
      <c r="E3363" s="331">
        <f t="shared" si="102"/>
        <v>0</v>
      </c>
    </row>
    <row r="3364" spans="1:5" x14ac:dyDescent="0.3">
      <c r="A3364" s="87" t="s">
        <v>1027</v>
      </c>
      <c r="B3364" s="104">
        <v>23658025</v>
      </c>
      <c r="C3364" s="286"/>
      <c r="D3364" s="286">
        <v>23658025</v>
      </c>
      <c r="E3364" s="331">
        <f t="shared" si="102"/>
        <v>0</v>
      </c>
    </row>
    <row r="3365" spans="1:5" x14ac:dyDescent="0.3">
      <c r="A3365" s="87" t="s">
        <v>1028</v>
      </c>
      <c r="B3365" s="104">
        <v>6000000</v>
      </c>
      <c r="C3365" s="286"/>
      <c r="D3365" s="286">
        <v>6000000</v>
      </c>
      <c r="E3365" s="331">
        <f t="shared" si="102"/>
        <v>0</v>
      </c>
    </row>
    <row r="3366" spans="1:5" x14ac:dyDescent="0.3">
      <c r="A3366" s="87" t="s">
        <v>1029</v>
      </c>
      <c r="B3366" s="104">
        <v>124000000</v>
      </c>
      <c r="C3366" s="286">
        <v>51000000</v>
      </c>
      <c r="D3366" s="286"/>
      <c r="E3366" s="331">
        <f t="shared" si="102"/>
        <v>175000000</v>
      </c>
    </row>
    <row r="3367" spans="1:5" x14ac:dyDescent="0.3">
      <c r="A3367" s="65" t="s">
        <v>6</v>
      </c>
      <c r="B3367" s="164">
        <f>SUM(B3357:B3366)</f>
        <v>196658025</v>
      </c>
      <c r="C3367" s="164">
        <f t="shared" ref="C3367:E3367" si="103">SUM(C3357:C3366)</f>
        <v>51000000</v>
      </c>
      <c r="D3367" s="164">
        <f t="shared" si="103"/>
        <v>72658025</v>
      </c>
      <c r="E3367" s="164">
        <f t="shared" si="103"/>
        <v>175000000</v>
      </c>
    </row>
    <row r="3368" spans="1:5" x14ac:dyDescent="0.3">
      <c r="A3368" s="101"/>
      <c r="B3368" s="104"/>
      <c r="C3368" s="286"/>
      <c r="D3368" s="286"/>
      <c r="E3368" s="286"/>
    </row>
    <row r="3369" spans="1:5" x14ac:dyDescent="0.3">
      <c r="A3369" s="6" t="s">
        <v>661</v>
      </c>
      <c r="B3369" s="164">
        <f>B3367</f>
        <v>196658025</v>
      </c>
      <c r="C3369" s="344">
        <f>C3367</f>
        <v>51000000</v>
      </c>
      <c r="D3369" s="164">
        <f>D3367</f>
        <v>72658025</v>
      </c>
      <c r="E3369" s="164">
        <f>E3367</f>
        <v>175000000</v>
      </c>
    </row>
    <row r="3370" spans="1:5" x14ac:dyDescent="0.3">
      <c r="A3370" s="22"/>
      <c r="B3370" s="104"/>
      <c r="C3370" s="286"/>
      <c r="D3370" s="286"/>
      <c r="E3370" s="286"/>
    </row>
    <row r="3371" spans="1:5" x14ac:dyDescent="0.3">
      <c r="A3371" s="15" t="s">
        <v>884</v>
      </c>
      <c r="B3371" s="164">
        <f>B3353+B3369</f>
        <v>206368025</v>
      </c>
      <c r="C3371" s="344">
        <f>C3353+C3369</f>
        <v>51000000</v>
      </c>
      <c r="D3371" s="164">
        <f>D3353+D3369</f>
        <v>72658025</v>
      </c>
      <c r="E3371" s="164">
        <f>E3353+E3369</f>
        <v>184710000</v>
      </c>
    </row>
    <row r="3372" spans="1:5" x14ac:dyDescent="0.3">
      <c r="A3372" s="80"/>
      <c r="B3372" s="165"/>
      <c r="C3372" s="165"/>
      <c r="D3372" s="165"/>
      <c r="E3372" s="165"/>
    </row>
    <row r="3373" spans="1:5" x14ac:dyDescent="0.3">
      <c r="A3373" s="22" t="s">
        <v>1030</v>
      </c>
      <c r="B3373" s="165"/>
      <c r="C3373" s="165"/>
      <c r="D3373" s="165"/>
      <c r="E3373" s="165"/>
    </row>
    <row r="3374" spans="1:5" x14ac:dyDescent="0.3">
      <c r="A3374" s="65" t="s">
        <v>57</v>
      </c>
      <c r="B3374" s="164">
        <f>B3378+B3383+B3387+B3391+B3400</f>
        <v>15710000</v>
      </c>
      <c r="C3374" s="164">
        <f>C3378+C3383+C3387+C3391+C3400</f>
        <v>0</v>
      </c>
      <c r="D3374" s="164">
        <f>D3378+D3383+D3387+D3391+D3400</f>
        <v>2200000</v>
      </c>
      <c r="E3374" s="164">
        <f>E3378+E3383+E3387+E3391+E3400</f>
        <v>13510000</v>
      </c>
    </row>
    <row r="3375" spans="1:5" x14ac:dyDescent="0.3">
      <c r="A3375" s="137" t="s">
        <v>62</v>
      </c>
      <c r="B3375" s="165"/>
      <c r="C3375" s="165"/>
      <c r="D3375" s="165"/>
      <c r="E3375" s="286">
        <f t="shared" ref="E3375:E3401" si="104">B3375+C3375-D3375</f>
        <v>0</v>
      </c>
    </row>
    <row r="3376" spans="1:5" x14ac:dyDescent="0.3">
      <c r="A3376" s="119" t="s">
        <v>63</v>
      </c>
      <c r="B3376" s="346">
        <v>50000</v>
      </c>
      <c r="C3376" s="286"/>
      <c r="D3376" s="286"/>
      <c r="E3376" s="286">
        <f t="shared" si="104"/>
        <v>50000</v>
      </c>
    </row>
    <row r="3377" spans="1:5" x14ac:dyDescent="0.3">
      <c r="A3377" s="119" t="s">
        <v>932</v>
      </c>
      <c r="B3377" s="326">
        <v>10000</v>
      </c>
      <c r="C3377" s="286"/>
      <c r="D3377" s="286"/>
      <c r="E3377" s="286">
        <f t="shared" si="104"/>
        <v>10000</v>
      </c>
    </row>
    <row r="3378" spans="1:5" x14ac:dyDescent="0.3">
      <c r="A3378" s="65" t="s">
        <v>6</v>
      </c>
      <c r="B3378" s="164">
        <v>60000</v>
      </c>
      <c r="C3378" s="164"/>
      <c r="D3378" s="164"/>
      <c r="E3378" s="95">
        <f t="shared" si="104"/>
        <v>60000</v>
      </c>
    </row>
    <row r="3379" spans="1:5" x14ac:dyDescent="0.3">
      <c r="A3379" s="137" t="s">
        <v>65</v>
      </c>
      <c r="B3379" s="347"/>
      <c r="C3379" s="347"/>
      <c r="D3379" s="347"/>
      <c r="E3379" s="286">
        <f t="shared" si="104"/>
        <v>0</v>
      </c>
    </row>
    <row r="3380" spans="1:5" x14ac:dyDescent="0.3">
      <c r="A3380" s="119" t="s">
        <v>66</v>
      </c>
      <c r="B3380" s="348">
        <v>100000</v>
      </c>
      <c r="C3380" s="349"/>
      <c r="D3380" s="349"/>
      <c r="E3380" s="286">
        <f t="shared" si="104"/>
        <v>100000</v>
      </c>
    </row>
    <row r="3381" spans="1:5" x14ac:dyDescent="0.3">
      <c r="A3381" s="119" t="s">
        <v>391</v>
      </c>
      <c r="B3381" s="104">
        <v>50000</v>
      </c>
      <c r="C3381" s="286"/>
      <c r="D3381" s="286"/>
      <c r="E3381" s="286">
        <f t="shared" si="104"/>
        <v>50000</v>
      </c>
    </row>
    <row r="3382" spans="1:5" x14ac:dyDescent="0.3">
      <c r="A3382" s="119" t="s">
        <v>730</v>
      </c>
      <c r="B3382" s="104">
        <v>200000</v>
      </c>
      <c r="C3382" s="286"/>
      <c r="D3382" s="286"/>
      <c r="E3382" s="286">
        <f t="shared" si="104"/>
        <v>200000</v>
      </c>
    </row>
    <row r="3383" spans="1:5" x14ac:dyDescent="0.3">
      <c r="A3383" s="65" t="s">
        <v>6</v>
      </c>
      <c r="B3383" s="344">
        <v>550000</v>
      </c>
      <c r="C3383" s="95"/>
      <c r="D3383" s="95"/>
      <c r="E3383" s="95">
        <f t="shared" si="104"/>
        <v>550000</v>
      </c>
    </row>
    <row r="3384" spans="1:5" x14ac:dyDescent="0.3">
      <c r="A3384" s="137" t="s">
        <v>85</v>
      </c>
      <c r="B3384" s="104"/>
      <c r="C3384" s="286"/>
      <c r="D3384" s="286"/>
      <c r="E3384" s="286">
        <f t="shared" si="104"/>
        <v>0</v>
      </c>
    </row>
    <row r="3385" spans="1:5" x14ac:dyDescent="0.3">
      <c r="A3385" s="119" t="s">
        <v>86</v>
      </c>
      <c r="B3385" s="104">
        <v>100000</v>
      </c>
      <c r="C3385" s="286"/>
      <c r="D3385" s="286"/>
      <c r="E3385" s="286">
        <f t="shared" si="104"/>
        <v>100000</v>
      </c>
    </row>
    <row r="3386" spans="1:5" x14ac:dyDescent="0.3">
      <c r="A3386" s="119" t="s">
        <v>87</v>
      </c>
      <c r="B3386" s="104">
        <v>0</v>
      </c>
      <c r="C3386" s="286"/>
      <c r="D3386" s="286"/>
      <c r="E3386" s="286">
        <f t="shared" si="104"/>
        <v>0</v>
      </c>
    </row>
    <row r="3387" spans="1:5" x14ac:dyDescent="0.3">
      <c r="A3387" s="65" t="s">
        <v>6</v>
      </c>
      <c r="B3387" s="344">
        <v>100000</v>
      </c>
      <c r="C3387" s="95"/>
      <c r="D3387" s="95"/>
      <c r="E3387" s="95">
        <f t="shared" si="104"/>
        <v>100000</v>
      </c>
    </row>
    <row r="3388" spans="1:5" x14ac:dyDescent="0.3">
      <c r="A3388" s="137"/>
      <c r="B3388" s="327"/>
      <c r="C3388" s="327"/>
      <c r="D3388" s="327"/>
      <c r="E3388" s="286">
        <f t="shared" si="104"/>
        <v>0</v>
      </c>
    </row>
    <row r="3389" spans="1:5" x14ac:dyDescent="0.3">
      <c r="A3389" s="137" t="s">
        <v>89</v>
      </c>
      <c r="B3389" s="326">
        <v>0</v>
      </c>
      <c r="C3389" s="286"/>
      <c r="D3389" s="286"/>
      <c r="E3389" s="286">
        <f t="shared" si="104"/>
        <v>0</v>
      </c>
    </row>
    <row r="3390" spans="1:5" x14ac:dyDescent="0.3">
      <c r="A3390" s="119" t="s">
        <v>185</v>
      </c>
      <c r="B3390" s="104">
        <v>1000000</v>
      </c>
      <c r="C3390" s="286"/>
      <c r="D3390" s="286"/>
      <c r="E3390" s="286">
        <f t="shared" si="104"/>
        <v>1000000</v>
      </c>
    </row>
    <row r="3391" spans="1:5" x14ac:dyDescent="0.3">
      <c r="A3391" s="65" t="s">
        <v>6</v>
      </c>
      <c r="B3391" s="164">
        <v>1000000</v>
      </c>
      <c r="C3391" s="95"/>
      <c r="D3391" s="95"/>
      <c r="E3391" s="66">
        <f t="shared" si="104"/>
        <v>1000000</v>
      </c>
    </row>
    <row r="3392" spans="1:5" x14ac:dyDescent="0.3">
      <c r="A3392" s="137" t="s">
        <v>1031</v>
      </c>
      <c r="B3392" s="104"/>
      <c r="C3392" s="286"/>
      <c r="D3392" s="286"/>
      <c r="E3392" s="286">
        <f t="shared" si="104"/>
        <v>0</v>
      </c>
    </row>
    <row r="3393" spans="1:5" x14ac:dyDescent="0.3">
      <c r="A3393" s="119" t="s">
        <v>184</v>
      </c>
      <c r="B3393" s="104">
        <v>2500000</v>
      </c>
      <c r="C3393" s="286"/>
      <c r="D3393" s="286"/>
      <c r="E3393" s="286">
        <f t="shared" si="104"/>
        <v>2500000</v>
      </c>
    </row>
    <row r="3394" spans="1:5" x14ac:dyDescent="0.3">
      <c r="A3394" s="119" t="s">
        <v>345</v>
      </c>
      <c r="B3394" s="104">
        <v>2200000</v>
      </c>
      <c r="C3394" s="286"/>
      <c r="D3394" s="286"/>
      <c r="E3394" s="286">
        <f t="shared" si="104"/>
        <v>2200000</v>
      </c>
    </row>
    <row r="3395" spans="1:5" x14ac:dyDescent="0.3">
      <c r="A3395" s="119" t="s">
        <v>152</v>
      </c>
      <c r="B3395" s="104">
        <v>1800000</v>
      </c>
      <c r="C3395" s="286"/>
      <c r="D3395" s="286"/>
      <c r="E3395" s="286">
        <f t="shared" si="104"/>
        <v>1800000</v>
      </c>
    </row>
    <row r="3396" spans="1:5" x14ac:dyDescent="0.3">
      <c r="A3396" s="119" t="s">
        <v>1017</v>
      </c>
      <c r="B3396" s="104">
        <v>2000000</v>
      </c>
      <c r="C3396" s="286"/>
      <c r="D3396" s="286"/>
      <c r="E3396" s="286">
        <f t="shared" si="104"/>
        <v>2000000</v>
      </c>
    </row>
    <row r="3397" spans="1:5" x14ac:dyDescent="0.3">
      <c r="A3397" s="119" t="s">
        <v>1018</v>
      </c>
      <c r="B3397" s="104">
        <v>1000000</v>
      </c>
      <c r="C3397" s="286"/>
      <c r="D3397" s="286"/>
      <c r="E3397" s="286">
        <f t="shared" si="104"/>
        <v>1000000</v>
      </c>
    </row>
    <row r="3398" spans="1:5" x14ac:dyDescent="0.3">
      <c r="A3398" s="119" t="s">
        <v>146</v>
      </c>
      <c r="B3398" s="326">
        <v>500000</v>
      </c>
      <c r="C3398" s="165"/>
      <c r="D3398" s="165"/>
      <c r="E3398" s="286">
        <f t="shared" si="104"/>
        <v>500000</v>
      </c>
    </row>
    <row r="3399" spans="1:5" x14ac:dyDescent="0.3">
      <c r="A3399" s="119" t="s">
        <v>81</v>
      </c>
      <c r="B3399" s="350">
        <v>4000000</v>
      </c>
      <c r="C3399" s="286"/>
      <c r="D3399" s="286">
        <v>2200000</v>
      </c>
      <c r="E3399" s="286">
        <f t="shared" si="104"/>
        <v>1800000</v>
      </c>
    </row>
    <row r="3400" spans="1:5" x14ac:dyDescent="0.3">
      <c r="A3400" s="65" t="s">
        <v>6</v>
      </c>
      <c r="B3400" s="164">
        <f>SUM(B3393:B3399)</f>
        <v>14000000</v>
      </c>
      <c r="C3400" s="164">
        <f>SUM(C3393:C3399)</f>
        <v>0</v>
      </c>
      <c r="D3400" s="164">
        <f>SUM(D3393:D3399)</f>
        <v>2200000</v>
      </c>
      <c r="E3400" s="164">
        <f>SUM(E3393:E3399)</f>
        <v>11800000</v>
      </c>
    </row>
    <row r="3401" spans="1:5" x14ac:dyDescent="0.3">
      <c r="A3401" s="137"/>
      <c r="B3401" s="327"/>
      <c r="C3401" s="327"/>
      <c r="D3401" s="327"/>
      <c r="E3401" s="286">
        <f t="shared" si="104"/>
        <v>0</v>
      </c>
    </row>
    <row r="3402" spans="1:5" x14ac:dyDescent="0.3">
      <c r="A3402" s="65" t="s">
        <v>1032</v>
      </c>
      <c r="B3402" s="164">
        <f>B3374</f>
        <v>15710000</v>
      </c>
      <c r="C3402" s="164">
        <f>C3374</f>
        <v>0</v>
      </c>
      <c r="D3402" s="164">
        <f>D3374</f>
        <v>2200000</v>
      </c>
      <c r="E3402" s="164">
        <f>E3374</f>
        <v>13510000</v>
      </c>
    </row>
    <row r="3403" spans="1:5" x14ac:dyDescent="0.3">
      <c r="A3403" s="101"/>
      <c r="B3403" s="104"/>
      <c r="C3403" s="286"/>
      <c r="D3403" s="286"/>
      <c r="E3403" s="286"/>
    </row>
    <row r="3404" spans="1:5" x14ac:dyDescent="0.3">
      <c r="A3404" s="22" t="s">
        <v>140</v>
      </c>
      <c r="B3404" s="327"/>
      <c r="C3404" s="327"/>
      <c r="D3404" s="327"/>
      <c r="E3404" s="327"/>
    </row>
    <row r="3405" spans="1:5" x14ac:dyDescent="0.3">
      <c r="A3405" s="101"/>
      <c r="B3405" s="104">
        <v>0</v>
      </c>
      <c r="C3405" s="286"/>
      <c r="D3405" s="286"/>
      <c r="E3405" s="286">
        <v>0</v>
      </c>
    </row>
    <row r="3406" spans="1:5" x14ac:dyDescent="0.3">
      <c r="A3406" s="6" t="s">
        <v>1033</v>
      </c>
      <c r="B3406" s="164">
        <f>B3402</f>
        <v>15710000</v>
      </c>
      <c r="C3406" s="344">
        <f>C3402</f>
        <v>0</v>
      </c>
      <c r="D3406" s="164">
        <f>D3402</f>
        <v>2200000</v>
      </c>
      <c r="E3406" s="344">
        <f>E3402</f>
        <v>13510000</v>
      </c>
    </row>
    <row r="3407" spans="1:5" x14ac:dyDescent="0.3">
      <c r="A3407" s="80"/>
      <c r="B3407" s="165"/>
      <c r="C3407" s="165"/>
      <c r="D3407" s="165"/>
      <c r="E3407" s="165"/>
    </row>
    <row r="3408" spans="1:5" x14ac:dyDescent="0.3">
      <c r="A3408" s="325" t="s">
        <v>303</v>
      </c>
      <c r="B3408" s="66">
        <f>B3111</f>
        <v>42541441.396569431</v>
      </c>
      <c r="C3408" s="66">
        <f>C3111</f>
        <v>0</v>
      </c>
      <c r="D3408" s="66">
        <f>D3111</f>
        <v>3361214.4161266298</v>
      </c>
      <c r="E3408" s="66">
        <f>E3111</f>
        <v>39180226.9804428</v>
      </c>
    </row>
    <row r="3409" spans="1:5" x14ac:dyDescent="0.3">
      <c r="A3409" s="333"/>
      <c r="B3409" s="331"/>
      <c r="C3409" s="331"/>
      <c r="D3409" s="331"/>
      <c r="E3409" s="331"/>
    </row>
    <row r="3410" spans="1:5" x14ac:dyDescent="0.3">
      <c r="A3410" s="325" t="s">
        <v>304</v>
      </c>
      <c r="B3410" s="66">
        <f>B3116+B3265+B3323+B3374</f>
        <v>71296266</v>
      </c>
      <c r="C3410" s="66">
        <f>C3116+C3265+C3323+C3374</f>
        <v>31348370</v>
      </c>
      <c r="D3410" s="66">
        <f>D3116+D3265+D3323+D3374</f>
        <v>15700000</v>
      </c>
      <c r="E3410" s="66">
        <f>E3116+E3265+E3323+E3374</f>
        <v>86944636</v>
      </c>
    </row>
    <row r="3411" spans="1:5" x14ac:dyDescent="0.3">
      <c r="A3411" s="317"/>
      <c r="B3411" s="331"/>
      <c r="C3411" s="331"/>
      <c r="D3411" s="331"/>
      <c r="E3411" s="331"/>
    </row>
    <row r="3412" spans="1:5" x14ac:dyDescent="0.3">
      <c r="A3412" s="325" t="s">
        <v>203</v>
      </c>
      <c r="B3412" s="66">
        <f>B3408+B3410</f>
        <v>113837707.39656943</v>
      </c>
      <c r="C3412" s="66">
        <f>C3408+C3410</f>
        <v>31348370</v>
      </c>
      <c r="D3412" s="66">
        <f>D3408+D3410</f>
        <v>19061214.416126631</v>
      </c>
      <c r="E3412" s="66">
        <f>E3408+E3410</f>
        <v>126124862.98044279</v>
      </c>
    </row>
    <row r="3413" spans="1:5" x14ac:dyDescent="0.3">
      <c r="A3413" s="333"/>
      <c r="B3413" s="331"/>
      <c r="C3413" s="331"/>
      <c r="D3413" s="331"/>
      <c r="E3413" s="331"/>
    </row>
    <row r="3414" spans="1:5" x14ac:dyDescent="0.3">
      <c r="A3414" s="325" t="s">
        <v>926</v>
      </c>
      <c r="B3414" s="66">
        <f>B3260+B3318+B3367+B3404</f>
        <v>234179771</v>
      </c>
      <c r="C3414" s="66">
        <f>C3260+C3318+C3367+C3404</f>
        <v>177610941.66</v>
      </c>
      <c r="D3414" s="66">
        <f>D3260+D3318+D3367+D3404</f>
        <v>107679771</v>
      </c>
      <c r="E3414" s="66">
        <f>E3260+E3318+E3367+E3404</f>
        <v>304110941.65999997</v>
      </c>
    </row>
    <row r="3415" spans="1:5" x14ac:dyDescent="0.3">
      <c r="A3415" s="317"/>
      <c r="B3415" s="331"/>
      <c r="C3415" s="331"/>
      <c r="D3415" s="331"/>
      <c r="E3415" s="331"/>
    </row>
    <row r="3416" spans="1:5" x14ac:dyDescent="0.3">
      <c r="A3416" s="325" t="s">
        <v>927</v>
      </c>
      <c r="B3416" s="66">
        <f>B3412+B3414</f>
        <v>348017478.39656943</v>
      </c>
      <c r="C3416" s="66">
        <f>C3412+C3414</f>
        <v>208959311.66</v>
      </c>
      <c r="D3416" s="66">
        <f>D3412+D3414</f>
        <v>126740985.41612664</v>
      </c>
      <c r="E3416" s="66">
        <f>E3412+E3414</f>
        <v>430235804.64044273</v>
      </c>
    </row>
    <row r="3417" spans="1:5" x14ac:dyDescent="0.3">
      <c r="A3417" s="22"/>
      <c r="B3417" s="326"/>
      <c r="C3417" s="286"/>
      <c r="D3417" s="286"/>
      <c r="E3417" s="286"/>
    </row>
    <row r="3418" spans="1:5" x14ac:dyDescent="0.3">
      <c r="A3418" s="80"/>
      <c r="B3418" s="327"/>
      <c r="C3418" s="327"/>
      <c r="D3418" s="327"/>
      <c r="E3418" s="327"/>
    </row>
    <row r="3419" spans="1:5" x14ac:dyDescent="0.3">
      <c r="A3419" s="692" t="s">
        <v>1034</v>
      </c>
      <c r="B3419" s="692"/>
      <c r="C3419" s="692"/>
      <c r="D3419" s="692"/>
      <c r="E3419" s="692"/>
    </row>
    <row r="3420" spans="1:5" x14ac:dyDescent="0.3">
      <c r="A3420" s="22" t="s">
        <v>1035</v>
      </c>
      <c r="B3420" s="326"/>
      <c r="C3420" s="286"/>
      <c r="D3420" s="286"/>
      <c r="E3420" s="286"/>
    </row>
    <row r="3421" spans="1:5" x14ac:dyDescent="0.3">
      <c r="A3421" s="6" t="s">
        <v>53</v>
      </c>
      <c r="B3421" s="344">
        <f>B3425</f>
        <v>80850084.894139394</v>
      </c>
      <c r="C3421" s="344">
        <f>C3425</f>
        <v>0</v>
      </c>
      <c r="D3421" s="344">
        <f>D3425</f>
        <v>6387993.9647074966</v>
      </c>
      <c r="E3421" s="164">
        <f>E3425</f>
        <v>74462090.9294319</v>
      </c>
    </row>
    <row r="3422" spans="1:5" x14ac:dyDescent="0.3">
      <c r="A3422" s="8" t="s">
        <v>1036</v>
      </c>
      <c r="B3422" s="327">
        <v>0</v>
      </c>
      <c r="C3422" s="327"/>
      <c r="D3422" s="327"/>
      <c r="E3422" s="286">
        <f t="shared" ref="E3422:E3485" si="105">B3422+C3422-D3422</f>
        <v>0</v>
      </c>
    </row>
    <row r="3423" spans="1:5" x14ac:dyDescent="0.3">
      <c r="A3423" s="266" t="s">
        <v>1037</v>
      </c>
      <c r="B3423" s="104"/>
      <c r="C3423" s="286"/>
      <c r="D3423" s="286"/>
      <c r="E3423" s="286">
        <f t="shared" si="105"/>
        <v>0</v>
      </c>
    </row>
    <row r="3424" spans="1:5" x14ac:dyDescent="0.3">
      <c r="A3424" s="351" t="s">
        <v>1038</v>
      </c>
      <c r="B3424" s="326">
        <v>80850084.894139394</v>
      </c>
      <c r="C3424" s="286"/>
      <c r="D3424" s="72">
        <f>'[3]P.E ANALYSIS'!$E$10</f>
        <v>6387993.9647074966</v>
      </c>
      <c r="E3424" s="286">
        <f t="shared" si="105"/>
        <v>74462090.9294319</v>
      </c>
    </row>
    <row r="3425" spans="1:5" x14ac:dyDescent="0.3">
      <c r="A3425" s="66" t="s">
        <v>6</v>
      </c>
      <c r="B3425" s="164">
        <f>B3424</f>
        <v>80850084.894139394</v>
      </c>
      <c r="C3425" s="164">
        <f>C3424</f>
        <v>0</v>
      </c>
      <c r="D3425" s="164">
        <f>D3424</f>
        <v>6387993.9647074966</v>
      </c>
      <c r="E3425" s="164">
        <f>E3424</f>
        <v>74462090.9294319</v>
      </c>
    </row>
    <row r="3426" spans="1:5" x14ac:dyDescent="0.3">
      <c r="A3426" s="351"/>
      <c r="B3426" s="327"/>
      <c r="C3426" s="327"/>
      <c r="D3426" s="327"/>
      <c r="E3426" s="286">
        <f t="shared" si="105"/>
        <v>0</v>
      </c>
    </row>
    <row r="3427" spans="1:5" x14ac:dyDescent="0.3">
      <c r="A3427" s="66" t="s">
        <v>1039</v>
      </c>
      <c r="B3427" s="164">
        <f>B3490+B3521</f>
        <v>61035900</v>
      </c>
      <c r="C3427" s="164">
        <f>C3490+C3521</f>
        <v>15265037.17</v>
      </c>
      <c r="D3427" s="164">
        <f>D3490+D3521</f>
        <v>0</v>
      </c>
      <c r="E3427" s="164">
        <f>E3490+E3521</f>
        <v>76300937.170000002</v>
      </c>
    </row>
    <row r="3428" spans="1:5" x14ac:dyDescent="0.3">
      <c r="A3428" s="69" t="s">
        <v>728</v>
      </c>
      <c r="B3428" s="327">
        <v>420000</v>
      </c>
      <c r="C3428" s="327"/>
      <c r="D3428" s="327"/>
      <c r="E3428" s="286">
        <f t="shared" si="105"/>
        <v>420000</v>
      </c>
    </row>
    <row r="3429" spans="1:5" x14ac:dyDescent="0.3">
      <c r="A3429" s="68" t="s">
        <v>1040</v>
      </c>
      <c r="B3429" s="326">
        <v>0</v>
      </c>
      <c r="C3429" s="286"/>
      <c r="D3429" s="286"/>
      <c r="E3429" s="286">
        <f t="shared" si="105"/>
        <v>0</v>
      </c>
    </row>
    <row r="3430" spans="1:5" x14ac:dyDescent="0.3">
      <c r="A3430" s="352" t="s">
        <v>1041</v>
      </c>
      <c r="B3430" s="327">
        <v>420000</v>
      </c>
      <c r="C3430" s="327"/>
      <c r="D3430" s="327"/>
      <c r="E3430" s="286">
        <f t="shared" si="105"/>
        <v>420000</v>
      </c>
    </row>
    <row r="3431" spans="1:5" x14ac:dyDescent="0.3">
      <c r="A3431" s="351" t="s">
        <v>1042</v>
      </c>
      <c r="B3431" s="327">
        <v>80000</v>
      </c>
      <c r="C3431" s="327"/>
      <c r="D3431" s="327"/>
      <c r="E3431" s="286">
        <f t="shared" si="105"/>
        <v>80000</v>
      </c>
    </row>
    <row r="3432" spans="1:5" x14ac:dyDescent="0.3">
      <c r="A3432" s="72" t="s">
        <v>1043</v>
      </c>
      <c r="B3432" s="327"/>
      <c r="C3432" s="327"/>
      <c r="D3432" s="327"/>
      <c r="E3432" s="286">
        <f t="shared" si="105"/>
        <v>0</v>
      </c>
    </row>
    <row r="3433" spans="1:5" x14ac:dyDescent="0.3">
      <c r="A3433" s="68" t="s">
        <v>1044</v>
      </c>
      <c r="B3433" s="327">
        <v>80000</v>
      </c>
      <c r="C3433" s="327"/>
      <c r="D3433" s="327"/>
      <c r="E3433" s="286">
        <f t="shared" si="105"/>
        <v>80000</v>
      </c>
    </row>
    <row r="3434" spans="1:5" x14ac:dyDescent="0.3">
      <c r="A3434" s="68" t="s">
        <v>1045</v>
      </c>
      <c r="B3434" s="327">
        <v>0</v>
      </c>
      <c r="C3434" s="327"/>
      <c r="D3434" s="327"/>
      <c r="E3434" s="286">
        <f t="shared" si="105"/>
        <v>0</v>
      </c>
    </row>
    <row r="3435" spans="1:5" x14ac:dyDescent="0.3">
      <c r="A3435" s="353" t="s">
        <v>1046</v>
      </c>
      <c r="B3435" s="286">
        <v>7345100</v>
      </c>
      <c r="C3435" s="286"/>
      <c r="D3435" s="286"/>
      <c r="E3435" s="286">
        <f t="shared" si="105"/>
        <v>7345100</v>
      </c>
    </row>
    <row r="3436" spans="1:5" x14ac:dyDescent="0.3">
      <c r="A3436" s="68" t="s">
        <v>1047</v>
      </c>
      <c r="B3436" s="76">
        <v>2000000</v>
      </c>
      <c r="C3436" s="76"/>
      <c r="D3436" s="76"/>
      <c r="E3436" s="286">
        <f t="shared" si="105"/>
        <v>2000000</v>
      </c>
    </row>
    <row r="3437" spans="1:5" x14ac:dyDescent="0.3">
      <c r="A3437" s="68" t="s">
        <v>1048</v>
      </c>
      <c r="B3437" s="342">
        <v>2259600</v>
      </c>
      <c r="C3437" s="342"/>
      <c r="D3437" s="342"/>
      <c r="E3437" s="286">
        <f t="shared" si="105"/>
        <v>2259600</v>
      </c>
    </row>
    <row r="3438" spans="1:5" x14ac:dyDescent="0.3">
      <c r="A3438" s="79" t="s">
        <v>1049</v>
      </c>
      <c r="B3438" s="354">
        <v>2306100</v>
      </c>
      <c r="C3438" s="354"/>
      <c r="D3438" s="354"/>
      <c r="E3438" s="286">
        <f t="shared" si="105"/>
        <v>2306100</v>
      </c>
    </row>
    <row r="3439" spans="1:5" x14ac:dyDescent="0.3">
      <c r="A3439" s="79" t="s">
        <v>1050</v>
      </c>
      <c r="B3439" s="355">
        <v>779400</v>
      </c>
      <c r="C3439" s="355"/>
      <c r="D3439" s="355"/>
      <c r="E3439" s="286">
        <f t="shared" si="105"/>
        <v>779400</v>
      </c>
    </row>
    <row r="3440" spans="1:5" x14ac:dyDescent="0.3">
      <c r="A3440" s="351" t="s">
        <v>1051</v>
      </c>
      <c r="B3440" s="76">
        <v>5050000</v>
      </c>
      <c r="C3440" s="76"/>
      <c r="D3440" s="76"/>
      <c r="E3440" s="286">
        <f t="shared" si="105"/>
        <v>5050000</v>
      </c>
    </row>
    <row r="3441" spans="1:5" x14ac:dyDescent="0.3">
      <c r="A3441" s="68" t="s">
        <v>1052</v>
      </c>
      <c r="B3441" s="79">
        <v>1500000</v>
      </c>
      <c r="C3441" s="79"/>
      <c r="D3441" s="79"/>
      <c r="E3441" s="286">
        <f t="shared" si="105"/>
        <v>1500000</v>
      </c>
    </row>
    <row r="3442" spans="1:5" x14ac:dyDescent="0.3">
      <c r="A3442" s="68" t="s">
        <v>1053</v>
      </c>
      <c r="B3442" s="79">
        <v>800000</v>
      </c>
      <c r="C3442" s="79"/>
      <c r="D3442" s="79"/>
      <c r="E3442" s="286">
        <f t="shared" si="105"/>
        <v>800000</v>
      </c>
    </row>
    <row r="3443" spans="1:5" x14ac:dyDescent="0.3">
      <c r="A3443" s="68" t="s">
        <v>1054</v>
      </c>
      <c r="B3443" s="76">
        <v>2000000</v>
      </c>
      <c r="C3443" s="76"/>
      <c r="D3443" s="76"/>
      <c r="E3443" s="286">
        <f t="shared" si="105"/>
        <v>2000000</v>
      </c>
    </row>
    <row r="3444" spans="1:5" x14ac:dyDescent="0.3">
      <c r="A3444" s="79" t="s">
        <v>1055</v>
      </c>
      <c r="B3444" s="79">
        <v>750000</v>
      </c>
      <c r="C3444" s="79"/>
      <c r="D3444" s="79"/>
      <c r="E3444" s="286">
        <f t="shared" si="105"/>
        <v>750000</v>
      </c>
    </row>
    <row r="3445" spans="1:5" x14ac:dyDescent="0.3">
      <c r="A3445" s="351" t="s">
        <v>732</v>
      </c>
      <c r="B3445" s="76">
        <v>4950000</v>
      </c>
      <c r="C3445" s="76"/>
      <c r="D3445" s="76"/>
      <c r="E3445" s="286">
        <f t="shared" si="105"/>
        <v>4950000</v>
      </c>
    </row>
    <row r="3446" spans="1:5" x14ac:dyDescent="0.3">
      <c r="A3446" s="68" t="s">
        <v>1056</v>
      </c>
      <c r="B3446" s="79">
        <v>900000</v>
      </c>
      <c r="C3446" s="79"/>
      <c r="D3446" s="79"/>
      <c r="E3446" s="286">
        <f t="shared" si="105"/>
        <v>900000</v>
      </c>
    </row>
    <row r="3447" spans="1:5" x14ac:dyDescent="0.3">
      <c r="A3447" s="68" t="s">
        <v>1057</v>
      </c>
      <c r="B3447" s="79">
        <v>250000</v>
      </c>
      <c r="C3447" s="79"/>
      <c r="D3447" s="79"/>
      <c r="E3447" s="286">
        <f t="shared" si="105"/>
        <v>250000</v>
      </c>
    </row>
    <row r="3448" spans="1:5" x14ac:dyDescent="0.3">
      <c r="A3448" s="68" t="s">
        <v>1058</v>
      </c>
      <c r="B3448" s="76">
        <v>800000</v>
      </c>
      <c r="C3448" s="76"/>
      <c r="D3448" s="76"/>
      <c r="E3448" s="286">
        <f t="shared" si="105"/>
        <v>800000</v>
      </c>
    </row>
    <row r="3449" spans="1:5" x14ac:dyDescent="0.3">
      <c r="A3449" s="68" t="s">
        <v>1059</v>
      </c>
      <c r="B3449" s="79">
        <v>3000000</v>
      </c>
      <c r="C3449" s="79"/>
      <c r="D3449" s="79"/>
      <c r="E3449" s="286">
        <f t="shared" si="105"/>
        <v>3000000</v>
      </c>
    </row>
    <row r="3450" spans="1:5" x14ac:dyDescent="0.3">
      <c r="A3450" s="69" t="s">
        <v>1060</v>
      </c>
      <c r="B3450" s="79">
        <v>650000</v>
      </c>
      <c r="C3450" s="79"/>
      <c r="D3450" s="79"/>
      <c r="E3450" s="286">
        <f t="shared" si="105"/>
        <v>650000</v>
      </c>
    </row>
    <row r="3451" spans="1:5" x14ac:dyDescent="0.3">
      <c r="A3451" s="68" t="s">
        <v>1061</v>
      </c>
      <c r="B3451" s="76">
        <v>0</v>
      </c>
      <c r="C3451" s="76"/>
      <c r="D3451" s="76"/>
      <c r="E3451" s="286">
        <f t="shared" si="105"/>
        <v>0</v>
      </c>
    </row>
    <row r="3452" spans="1:5" x14ac:dyDescent="0.3">
      <c r="A3452" s="68" t="s">
        <v>1062</v>
      </c>
      <c r="B3452" s="79">
        <v>650000</v>
      </c>
      <c r="C3452" s="79"/>
      <c r="D3452" s="79"/>
      <c r="E3452" s="286">
        <f t="shared" si="105"/>
        <v>650000</v>
      </c>
    </row>
    <row r="3453" spans="1:5" x14ac:dyDescent="0.3">
      <c r="A3453" s="68" t="s">
        <v>1063</v>
      </c>
      <c r="B3453" s="72">
        <v>0</v>
      </c>
      <c r="C3453" s="79"/>
      <c r="D3453" s="79"/>
      <c r="E3453" s="286">
        <f t="shared" si="105"/>
        <v>0</v>
      </c>
    </row>
    <row r="3454" spans="1:5" x14ac:dyDescent="0.3">
      <c r="A3454" s="351" t="s">
        <v>1064</v>
      </c>
      <c r="B3454" s="72">
        <v>1850000</v>
      </c>
      <c r="C3454" s="79"/>
      <c r="D3454" s="79"/>
      <c r="E3454" s="286">
        <f t="shared" si="105"/>
        <v>1850000</v>
      </c>
    </row>
    <row r="3455" spans="1:5" x14ac:dyDescent="0.3">
      <c r="A3455" s="68" t="s">
        <v>1065</v>
      </c>
      <c r="B3455" s="72">
        <v>400000</v>
      </c>
      <c r="C3455" s="79"/>
      <c r="D3455" s="79"/>
      <c r="E3455" s="286">
        <f t="shared" si="105"/>
        <v>400000</v>
      </c>
    </row>
    <row r="3456" spans="1:5" x14ac:dyDescent="0.3">
      <c r="A3456" s="79" t="s">
        <v>1066</v>
      </c>
      <c r="B3456" s="72">
        <v>800000</v>
      </c>
      <c r="C3456" s="79"/>
      <c r="D3456" s="79"/>
      <c r="E3456" s="286">
        <f t="shared" si="105"/>
        <v>800000</v>
      </c>
    </row>
    <row r="3457" spans="1:5" x14ac:dyDescent="0.3">
      <c r="A3457" s="68" t="s">
        <v>1067</v>
      </c>
      <c r="B3457" s="76">
        <v>650000</v>
      </c>
      <c r="C3457" s="76"/>
      <c r="D3457" s="76"/>
      <c r="E3457" s="286">
        <f t="shared" si="105"/>
        <v>650000</v>
      </c>
    </row>
    <row r="3458" spans="1:5" x14ac:dyDescent="0.3">
      <c r="A3458" s="353" t="s">
        <v>1068</v>
      </c>
      <c r="B3458" s="79">
        <v>3417890</v>
      </c>
      <c r="C3458" s="79"/>
      <c r="D3458" s="79"/>
      <c r="E3458" s="286">
        <f t="shared" si="105"/>
        <v>3417890</v>
      </c>
    </row>
    <row r="3459" spans="1:5" x14ac:dyDescent="0.3">
      <c r="A3459" s="68" t="s">
        <v>1069</v>
      </c>
      <c r="B3459" s="72">
        <v>1017890</v>
      </c>
      <c r="C3459" s="79"/>
      <c r="D3459" s="79"/>
      <c r="E3459" s="286">
        <f t="shared" si="105"/>
        <v>1017890</v>
      </c>
    </row>
    <row r="3460" spans="1:5" x14ac:dyDescent="0.3">
      <c r="A3460" s="79" t="s">
        <v>1070</v>
      </c>
      <c r="B3460" s="72">
        <v>2000000</v>
      </c>
      <c r="C3460" s="79"/>
      <c r="D3460" s="79"/>
      <c r="E3460" s="286">
        <f t="shared" si="105"/>
        <v>2000000</v>
      </c>
    </row>
    <row r="3461" spans="1:5" x14ac:dyDescent="0.3">
      <c r="A3461" s="68" t="s">
        <v>1071</v>
      </c>
      <c r="B3461" s="72">
        <v>400000</v>
      </c>
      <c r="C3461" s="79"/>
      <c r="D3461" s="79"/>
      <c r="E3461" s="286">
        <f t="shared" si="105"/>
        <v>400000</v>
      </c>
    </row>
    <row r="3462" spans="1:5" x14ac:dyDescent="0.3">
      <c r="A3462" s="351" t="s">
        <v>1072</v>
      </c>
      <c r="B3462" s="72">
        <v>2400000</v>
      </c>
      <c r="C3462" s="79"/>
      <c r="D3462" s="79"/>
      <c r="E3462" s="286">
        <f t="shared" si="105"/>
        <v>2400000</v>
      </c>
    </row>
    <row r="3463" spans="1:5" x14ac:dyDescent="0.3">
      <c r="A3463" s="68" t="s">
        <v>1073</v>
      </c>
      <c r="B3463" s="76">
        <v>2400000</v>
      </c>
      <c r="C3463" s="76"/>
      <c r="D3463" s="76"/>
      <c r="E3463" s="286">
        <f t="shared" si="105"/>
        <v>2400000</v>
      </c>
    </row>
    <row r="3464" spans="1:5" x14ac:dyDescent="0.3">
      <c r="A3464" s="353" t="s">
        <v>1074</v>
      </c>
      <c r="B3464" s="79">
        <v>0</v>
      </c>
      <c r="C3464" s="79"/>
      <c r="D3464" s="79"/>
      <c r="E3464" s="286">
        <f t="shared" si="105"/>
        <v>0</v>
      </c>
    </row>
    <row r="3465" spans="1:5" x14ac:dyDescent="0.3">
      <c r="A3465" s="356" t="s">
        <v>1075</v>
      </c>
      <c r="B3465" s="72">
        <v>0</v>
      </c>
      <c r="C3465" s="79"/>
      <c r="D3465" s="79"/>
      <c r="E3465" s="286">
        <f t="shared" si="105"/>
        <v>0</v>
      </c>
    </row>
    <row r="3466" spans="1:5" x14ac:dyDescent="0.3">
      <c r="A3466" s="356" t="s">
        <v>1076</v>
      </c>
      <c r="B3466" s="72">
        <v>0</v>
      </c>
      <c r="C3466" s="79"/>
      <c r="D3466" s="79"/>
      <c r="E3466" s="286">
        <f t="shared" si="105"/>
        <v>0</v>
      </c>
    </row>
    <row r="3467" spans="1:5" x14ac:dyDescent="0.3">
      <c r="A3467" s="266" t="s">
        <v>1077</v>
      </c>
      <c r="B3467" s="76">
        <v>4150000</v>
      </c>
      <c r="C3467" s="76"/>
      <c r="D3467" s="76"/>
      <c r="E3467" s="286">
        <f t="shared" si="105"/>
        <v>4150000</v>
      </c>
    </row>
    <row r="3468" spans="1:5" x14ac:dyDescent="0.3">
      <c r="A3468" s="68" t="s">
        <v>1078</v>
      </c>
      <c r="B3468" s="79">
        <v>2100000</v>
      </c>
      <c r="C3468" s="79"/>
      <c r="D3468" s="79"/>
      <c r="E3468" s="286">
        <f t="shared" si="105"/>
        <v>2100000</v>
      </c>
    </row>
    <row r="3469" spans="1:5" x14ac:dyDescent="0.3">
      <c r="A3469" s="68" t="s">
        <v>1079</v>
      </c>
      <c r="B3469" s="72">
        <v>650000</v>
      </c>
      <c r="C3469" s="79"/>
      <c r="D3469" s="79"/>
      <c r="E3469" s="286">
        <f t="shared" si="105"/>
        <v>650000</v>
      </c>
    </row>
    <row r="3470" spans="1:5" x14ac:dyDescent="0.3">
      <c r="A3470" s="79" t="s">
        <v>1080</v>
      </c>
      <c r="B3470" s="72">
        <v>1400000</v>
      </c>
      <c r="C3470" s="79"/>
      <c r="D3470" s="79"/>
      <c r="E3470" s="286">
        <f t="shared" si="105"/>
        <v>1400000</v>
      </c>
    </row>
    <row r="3471" spans="1:5" x14ac:dyDescent="0.3">
      <c r="A3471" s="357" t="s">
        <v>1081</v>
      </c>
      <c r="B3471" s="72">
        <v>5000000</v>
      </c>
      <c r="C3471" s="79"/>
      <c r="D3471" s="79"/>
      <c r="E3471" s="286">
        <f t="shared" si="105"/>
        <v>5000000</v>
      </c>
    </row>
    <row r="3472" spans="1:5" x14ac:dyDescent="0.3">
      <c r="A3472" s="358" t="s">
        <v>1082</v>
      </c>
      <c r="B3472" s="76">
        <v>5000000</v>
      </c>
      <c r="C3472" s="76"/>
      <c r="D3472" s="76"/>
      <c r="E3472" s="286">
        <f t="shared" si="105"/>
        <v>5000000</v>
      </c>
    </row>
    <row r="3473" spans="1:5" x14ac:dyDescent="0.3">
      <c r="A3473" s="79" t="s">
        <v>1083</v>
      </c>
      <c r="B3473" s="79">
        <v>0</v>
      </c>
      <c r="C3473" s="79"/>
      <c r="D3473" s="79"/>
      <c r="E3473" s="286">
        <f t="shared" si="105"/>
        <v>0</v>
      </c>
    </row>
    <row r="3474" spans="1:5" x14ac:dyDescent="0.3">
      <c r="A3474" s="69" t="s">
        <v>1084</v>
      </c>
      <c r="B3474" s="79">
        <v>440000</v>
      </c>
      <c r="C3474" s="79"/>
      <c r="D3474" s="79"/>
      <c r="E3474" s="286">
        <f t="shared" si="105"/>
        <v>440000</v>
      </c>
    </row>
    <row r="3475" spans="1:5" x14ac:dyDescent="0.3">
      <c r="A3475" s="72" t="s">
        <v>1085</v>
      </c>
      <c r="B3475" s="72">
        <v>20000</v>
      </c>
      <c r="C3475" s="79"/>
      <c r="D3475" s="79"/>
      <c r="E3475" s="286">
        <f t="shared" si="105"/>
        <v>20000</v>
      </c>
    </row>
    <row r="3476" spans="1:5" x14ac:dyDescent="0.3">
      <c r="A3476" s="72" t="s">
        <v>1086</v>
      </c>
      <c r="B3476" s="76">
        <v>420000</v>
      </c>
      <c r="C3476" s="76"/>
      <c r="D3476" s="76"/>
      <c r="E3476" s="286">
        <f t="shared" si="105"/>
        <v>420000</v>
      </c>
    </row>
    <row r="3477" spans="1:5" x14ac:dyDescent="0.3">
      <c r="A3477" s="69" t="s">
        <v>1087</v>
      </c>
      <c r="B3477" s="72">
        <v>3282910</v>
      </c>
      <c r="C3477" s="79"/>
      <c r="D3477" s="79"/>
      <c r="E3477" s="286">
        <f t="shared" si="105"/>
        <v>3282910</v>
      </c>
    </row>
    <row r="3478" spans="1:5" x14ac:dyDescent="0.3">
      <c r="A3478" s="72" t="s">
        <v>747</v>
      </c>
      <c r="B3478" s="72"/>
      <c r="C3478" s="79"/>
      <c r="D3478" s="79"/>
      <c r="E3478" s="286">
        <f t="shared" si="105"/>
        <v>0</v>
      </c>
    </row>
    <row r="3479" spans="1:5" x14ac:dyDescent="0.3">
      <c r="A3479" s="72" t="s">
        <v>748</v>
      </c>
      <c r="B3479" s="72">
        <v>3282910</v>
      </c>
      <c r="C3479" s="79"/>
      <c r="D3479" s="79"/>
      <c r="E3479" s="286">
        <f t="shared" si="105"/>
        <v>3282910</v>
      </c>
    </row>
    <row r="3480" spans="1:5" x14ac:dyDescent="0.3">
      <c r="A3480" s="69" t="s">
        <v>749</v>
      </c>
      <c r="B3480" s="72">
        <v>3800000</v>
      </c>
      <c r="C3480" s="79"/>
      <c r="D3480" s="79"/>
      <c r="E3480" s="286">
        <f t="shared" si="105"/>
        <v>3800000</v>
      </c>
    </row>
    <row r="3481" spans="1:5" x14ac:dyDescent="0.3">
      <c r="A3481" s="72" t="s">
        <v>1088</v>
      </c>
      <c r="B3481" s="79">
        <v>1800000</v>
      </c>
      <c r="C3481" s="79"/>
      <c r="D3481" s="79"/>
      <c r="E3481" s="286">
        <f t="shared" si="105"/>
        <v>1800000</v>
      </c>
    </row>
    <row r="3482" spans="1:5" x14ac:dyDescent="0.3">
      <c r="A3482" s="72" t="s">
        <v>751</v>
      </c>
      <c r="B3482" s="76">
        <v>2000000</v>
      </c>
      <c r="C3482" s="76"/>
      <c r="D3482" s="76"/>
      <c r="E3482" s="286">
        <f t="shared" si="105"/>
        <v>2000000</v>
      </c>
    </row>
    <row r="3483" spans="1:5" x14ac:dyDescent="0.3">
      <c r="A3483" s="69" t="s">
        <v>1089</v>
      </c>
      <c r="B3483" s="79">
        <v>15000000</v>
      </c>
      <c r="C3483" s="79"/>
      <c r="D3483" s="79"/>
      <c r="E3483" s="286">
        <f t="shared" si="105"/>
        <v>15000000</v>
      </c>
    </row>
    <row r="3484" spans="1:5" x14ac:dyDescent="0.3">
      <c r="A3484" s="72" t="s">
        <v>1090</v>
      </c>
      <c r="B3484" s="79">
        <v>15000000</v>
      </c>
      <c r="C3484" s="79"/>
      <c r="D3484" s="79"/>
      <c r="E3484" s="286">
        <f t="shared" si="105"/>
        <v>15000000</v>
      </c>
    </row>
    <row r="3485" spans="1:5" x14ac:dyDescent="0.3">
      <c r="A3485" s="69" t="s">
        <v>941</v>
      </c>
      <c r="B3485" s="79">
        <v>3200000</v>
      </c>
      <c r="C3485" s="79"/>
      <c r="D3485" s="79"/>
      <c r="E3485" s="286">
        <f t="shared" si="105"/>
        <v>3200000</v>
      </c>
    </row>
    <row r="3486" spans="1:5" x14ac:dyDescent="0.3">
      <c r="A3486" s="72" t="s">
        <v>942</v>
      </c>
      <c r="B3486" s="76">
        <v>2000000</v>
      </c>
      <c r="C3486" s="76"/>
      <c r="D3486" s="76"/>
      <c r="E3486" s="286">
        <f>B3486+C3486-D3486</f>
        <v>2000000</v>
      </c>
    </row>
    <row r="3487" spans="1:5" x14ac:dyDescent="0.3">
      <c r="A3487" s="72" t="s">
        <v>832</v>
      </c>
      <c r="B3487" s="79"/>
      <c r="C3487" s="79"/>
      <c r="D3487" s="79"/>
      <c r="E3487" s="286">
        <f>B3487+C3487-D3487</f>
        <v>0</v>
      </c>
    </row>
    <row r="3488" spans="1:5" x14ac:dyDescent="0.3">
      <c r="A3488" s="72" t="s">
        <v>1091</v>
      </c>
      <c r="B3488" s="79">
        <v>1200000</v>
      </c>
      <c r="C3488" s="79"/>
      <c r="D3488" s="79"/>
      <c r="E3488" s="286">
        <f>B3488+C3488-D3488</f>
        <v>1200000</v>
      </c>
    </row>
    <row r="3489" spans="1:5" x14ac:dyDescent="0.3">
      <c r="A3489" s="72" t="s">
        <v>1092</v>
      </c>
      <c r="B3489" s="76"/>
      <c r="C3489" s="76"/>
      <c r="D3489" s="76"/>
      <c r="E3489" s="286">
        <f>B3489+C3489-D3489</f>
        <v>0</v>
      </c>
    </row>
    <row r="3490" spans="1:5" x14ac:dyDescent="0.3">
      <c r="A3490" s="66" t="s">
        <v>6</v>
      </c>
      <c r="B3490" s="66">
        <v>61035900</v>
      </c>
      <c r="C3490" s="95"/>
      <c r="D3490" s="95"/>
      <c r="E3490" s="95">
        <f>B3490+C3490-D3490</f>
        <v>61035900</v>
      </c>
    </row>
    <row r="3491" spans="1:5" x14ac:dyDescent="0.3">
      <c r="A3491" s="76"/>
      <c r="B3491" s="76"/>
      <c r="C3491" s="77"/>
      <c r="D3491" s="77"/>
      <c r="E3491" s="77"/>
    </row>
    <row r="3492" spans="1:5" x14ac:dyDescent="0.3">
      <c r="A3492" s="69" t="s">
        <v>105</v>
      </c>
      <c r="B3492" s="76"/>
      <c r="C3492" s="77"/>
      <c r="D3492" s="77"/>
      <c r="E3492" s="77"/>
    </row>
    <row r="3493" spans="1:5" x14ac:dyDescent="0.3">
      <c r="A3493" s="87" t="s">
        <v>1093</v>
      </c>
      <c r="B3493" s="76"/>
      <c r="C3493" s="72">
        <v>259681.1</v>
      </c>
      <c r="D3493" s="77"/>
      <c r="E3493" s="72">
        <f>B3493+C3493-D3493</f>
        <v>259681.1</v>
      </c>
    </row>
    <row r="3494" spans="1:5" x14ac:dyDescent="0.3">
      <c r="A3494" s="87" t="s">
        <v>1094</v>
      </c>
      <c r="B3494" s="76"/>
      <c r="C3494" s="72">
        <v>576212.4</v>
      </c>
      <c r="D3494" s="77"/>
      <c r="E3494" s="72">
        <f t="shared" ref="E3494:E3521" si="106">B3494+C3494-D3494</f>
        <v>576212.4</v>
      </c>
    </row>
    <row r="3495" spans="1:5" x14ac:dyDescent="0.3">
      <c r="A3495" s="87" t="s">
        <v>1095</v>
      </c>
      <c r="B3495" s="76"/>
      <c r="C3495" s="72">
        <v>31500</v>
      </c>
      <c r="D3495" s="77"/>
      <c r="E3495" s="72">
        <f t="shared" si="106"/>
        <v>31500</v>
      </c>
    </row>
    <row r="3496" spans="1:5" x14ac:dyDescent="0.3">
      <c r="A3496" s="87" t="s">
        <v>1096</v>
      </c>
      <c r="B3496" s="76"/>
      <c r="C3496" s="72">
        <v>1005210</v>
      </c>
      <c r="D3496" s="77"/>
      <c r="E3496" s="72">
        <f t="shared" si="106"/>
        <v>1005210</v>
      </c>
    </row>
    <row r="3497" spans="1:5" x14ac:dyDescent="0.3">
      <c r="A3497" s="87" t="s">
        <v>1097</v>
      </c>
      <c r="B3497" s="76"/>
      <c r="C3497" s="72">
        <v>705280</v>
      </c>
      <c r="D3497" s="77"/>
      <c r="E3497" s="72">
        <f t="shared" si="106"/>
        <v>705280</v>
      </c>
    </row>
    <row r="3498" spans="1:5" x14ac:dyDescent="0.3">
      <c r="A3498" s="87" t="s">
        <v>1098</v>
      </c>
      <c r="B3498" s="76"/>
      <c r="C3498" s="72">
        <v>800000</v>
      </c>
      <c r="D3498" s="77"/>
      <c r="E3498" s="72">
        <f t="shared" si="106"/>
        <v>800000</v>
      </c>
    </row>
    <row r="3499" spans="1:5" x14ac:dyDescent="0.3">
      <c r="A3499" s="87" t="s">
        <v>1099</v>
      </c>
      <c r="B3499" s="76"/>
      <c r="C3499" s="72">
        <v>236477.6</v>
      </c>
      <c r="D3499" s="77"/>
      <c r="E3499" s="72">
        <f t="shared" si="106"/>
        <v>236477.6</v>
      </c>
    </row>
    <row r="3500" spans="1:5" x14ac:dyDescent="0.3">
      <c r="A3500" s="87" t="s">
        <v>1100</v>
      </c>
      <c r="B3500" s="76"/>
      <c r="C3500" s="72">
        <v>4260</v>
      </c>
      <c r="D3500" s="77"/>
      <c r="E3500" s="72">
        <f t="shared" si="106"/>
        <v>4260</v>
      </c>
    </row>
    <row r="3501" spans="1:5" x14ac:dyDescent="0.3">
      <c r="A3501" s="87" t="s">
        <v>1101</v>
      </c>
      <c r="B3501" s="76"/>
      <c r="C3501" s="72">
        <v>207635</v>
      </c>
      <c r="D3501" s="77"/>
      <c r="E3501" s="72">
        <f t="shared" si="106"/>
        <v>207635</v>
      </c>
    </row>
    <row r="3502" spans="1:5" x14ac:dyDescent="0.3">
      <c r="A3502" s="87" t="s">
        <v>1100</v>
      </c>
      <c r="B3502" s="76"/>
      <c r="C3502" s="72">
        <v>47030</v>
      </c>
      <c r="D3502" s="77"/>
      <c r="E3502" s="72">
        <f t="shared" si="106"/>
        <v>47030</v>
      </c>
    </row>
    <row r="3503" spans="1:5" x14ac:dyDescent="0.3">
      <c r="A3503" s="87" t="s">
        <v>1102</v>
      </c>
      <c r="B3503" s="76"/>
      <c r="C3503" s="72">
        <v>216920</v>
      </c>
      <c r="D3503" s="77"/>
      <c r="E3503" s="72">
        <f t="shared" si="106"/>
        <v>216920</v>
      </c>
    </row>
    <row r="3504" spans="1:5" x14ac:dyDescent="0.3">
      <c r="A3504" s="87" t="s">
        <v>1102</v>
      </c>
      <c r="B3504" s="76"/>
      <c r="C3504" s="72">
        <v>342014</v>
      </c>
      <c r="D3504" s="77"/>
      <c r="E3504" s="72">
        <f t="shared" si="106"/>
        <v>342014</v>
      </c>
    </row>
    <row r="3505" spans="1:5" x14ac:dyDescent="0.3">
      <c r="A3505" s="87" t="s">
        <v>1102</v>
      </c>
      <c r="B3505" s="76"/>
      <c r="C3505" s="72">
        <v>1193880</v>
      </c>
      <c r="D3505" s="77"/>
      <c r="E3505" s="72">
        <f t="shared" si="106"/>
        <v>1193880</v>
      </c>
    </row>
    <row r="3506" spans="1:5" x14ac:dyDescent="0.3">
      <c r="A3506" s="87" t="s">
        <v>1103</v>
      </c>
      <c r="B3506" s="76"/>
      <c r="C3506" s="72">
        <v>15000</v>
      </c>
      <c r="D3506" s="77"/>
      <c r="E3506" s="72">
        <f t="shared" si="106"/>
        <v>15000</v>
      </c>
    </row>
    <row r="3507" spans="1:5" x14ac:dyDescent="0.3">
      <c r="A3507" s="87" t="s">
        <v>1096</v>
      </c>
      <c r="B3507" s="76"/>
      <c r="C3507" s="72">
        <v>498000</v>
      </c>
      <c r="D3507" s="77"/>
      <c r="E3507" s="72">
        <f t="shared" si="106"/>
        <v>498000</v>
      </c>
    </row>
    <row r="3508" spans="1:5" x14ac:dyDescent="0.3">
      <c r="A3508" s="87" t="s">
        <v>1096</v>
      </c>
      <c r="B3508" s="76"/>
      <c r="C3508" s="72">
        <v>233000</v>
      </c>
      <c r="D3508" s="77"/>
      <c r="E3508" s="72">
        <f t="shared" si="106"/>
        <v>233000</v>
      </c>
    </row>
    <row r="3509" spans="1:5" x14ac:dyDescent="0.3">
      <c r="A3509" s="87" t="s">
        <v>1104</v>
      </c>
      <c r="B3509" s="76"/>
      <c r="C3509" s="72">
        <v>3000000</v>
      </c>
      <c r="D3509" s="77"/>
      <c r="E3509" s="72">
        <f t="shared" si="106"/>
        <v>3000000</v>
      </c>
    </row>
    <row r="3510" spans="1:5" x14ac:dyDescent="0.3">
      <c r="A3510" s="87" t="s">
        <v>1105</v>
      </c>
      <c r="B3510" s="76"/>
      <c r="C3510" s="72">
        <v>377600</v>
      </c>
      <c r="D3510" s="77"/>
      <c r="E3510" s="72">
        <f t="shared" si="106"/>
        <v>377600</v>
      </c>
    </row>
    <row r="3511" spans="1:5" x14ac:dyDescent="0.3">
      <c r="A3511" s="87" t="s">
        <v>1106</v>
      </c>
      <c r="B3511" s="76"/>
      <c r="C3511" s="72">
        <v>40000</v>
      </c>
      <c r="D3511" s="77"/>
      <c r="E3511" s="72">
        <f t="shared" si="106"/>
        <v>40000</v>
      </c>
    </row>
    <row r="3512" spans="1:5" x14ac:dyDescent="0.3">
      <c r="A3512" s="87" t="s">
        <v>1099</v>
      </c>
      <c r="B3512" s="76"/>
      <c r="C3512" s="72">
        <v>75516</v>
      </c>
      <c r="D3512" s="77"/>
      <c r="E3512" s="72">
        <f t="shared" si="106"/>
        <v>75516</v>
      </c>
    </row>
    <row r="3513" spans="1:5" x14ac:dyDescent="0.3">
      <c r="A3513" s="87" t="s">
        <v>1099</v>
      </c>
      <c r="B3513" s="76"/>
      <c r="C3513" s="72">
        <v>90248</v>
      </c>
      <c r="D3513" s="77"/>
      <c r="E3513" s="72">
        <f t="shared" si="106"/>
        <v>90248</v>
      </c>
    </row>
    <row r="3514" spans="1:5" x14ac:dyDescent="0.3">
      <c r="A3514" s="87" t="s">
        <v>1099</v>
      </c>
      <c r="B3514" s="76"/>
      <c r="C3514" s="72">
        <v>896292</v>
      </c>
      <c r="D3514" s="77"/>
      <c r="E3514" s="72">
        <f t="shared" si="106"/>
        <v>896292</v>
      </c>
    </row>
    <row r="3515" spans="1:5" x14ac:dyDescent="0.3">
      <c r="A3515" s="87" t="s">
        <v>1099</v>
      </c>
      <c r="B3515" s="76"/>
      <c r="C3515" s="72">
        <v>49926.400000000001</v>
      </c>
      <c r="D3515" s="77"/>
      <c r="E3515" s="72">
        <f t="shared" si="106"/>
        <v>49926.400000000001</v>
      </c>
    </row>
    <row r="3516" spans="1:5" x14ac:dyDescent="0.3">
      <c r="A3516" s="87" t="s">
        <v>1107</v>
      </c>
      <c r="B3516" s="76"/>
      <c r="C3516" s="72">
        <v>1184500</v>
      </c>
      <c r="D3516" s="77"/>
      <c r="E3516" s="72">
        <f t="shared" si="106"/>
        <v>1184500</v>
      </c>
    </row>
    <row r="3517" spans="1:5" x14ac:dyDescent="0.3">
      <c r="A3517" s="87" t="s">
        <v>1101</v>
      </c>
      <c r="B3517" s="76"/>
      <c r="C3517" s="72">
        <v>193700</v>
      </c>
      <c r="D3517" s="77"/>
      <c r="E3517" s="72">
        <f t="shared" si="106"/>
        <v>193700</v>
      </c>
    </row>
    <row r="3518" spans="1:5" x14ac:dyDescent="0.3">
      <c r="A3518" s="87" t="s">
        <v>1101</v>
      </c>
      <c r="B3518" s="76"/>
      <c r="C3518" s="72">
        <v>412665</v>
      </c>
      <c r="D3518" s="77"/>
      <c r="E3518" s="72">
        <f t="shared" si="106"/>
        <v>412665</v>
      </c>
    </row>
    <row r="3519" spans="1:5" x14ac:dyDescent="0.3">
      <c r="A3519" s="87" t="s">
        <v>1108</v>
      </c>
      <c r="B3519" s="76"/>
      <c r="C3519" s="72">
        <v>2168507.67</v>
      </c>
      <c r="D3519" s="77"/>
      <c r="E3519" s="72">
        <f t="shared" si="106"/>
        <v>2168507.67</v>
      </c>
    </row>
    <row r="3520" spans="1:5" x14ac:dyDescent="0.3">
      <c r="A3520" s="87" t="s">
        <v>1109</v>
      </c>
      <c r="B3520" s="76"/>
      <c r="C3520" s="72">
        <v>403982</v>
      </c>
      <c r="D3520" s="77"/>
      <c r="E3520" s="72">
        <f t="shared" si="106"/>
        <v>403982</v>
      </c>
    </row>
    <row r="3521" spans="1:5" x14ac:dyDescent="0.3">
      <c r="A3521" s="66" t="s">
        <v>6</v>
      </c>
      <c r="B3521" s="66"/>
      <c r="C3521" s="95">
        <f>SUM(C3493:C3520)</f>
        <v>15265037.17</v>
      </c>
      <c r="D3521" s="95"/>
      <c r="E3521" s="95">
        <f t="shared" si="106"/>
        <v>15265037.17</v>
      </c>
    </row>
    <row r="3522" spans="1:5" x14ac:dyDescent="0.3">
      <c r="A3522" s="76"/>
      <c r="B3522" s="76"/>
      <c r="C3522" s="77"/>
      <c r="D3522" s="77"/>
      <c r="E3522" s="77"/>
    </row>
    <row r="3523" spans="1:5" x14ac:dyDescent="0.3">
      <c r="A3523" s="66" t="s">
        <v>203</v>
      </c>
      <c r="B3523" s="66">
        <f>B3421+B3427</f>
        <v>141885984.89413941</v>
      </c>
      <c r="C3523" s="66">
        <f>C3421+C3427</f>
        <v>15265037.17</v>
      </c>
      <c r="D3523" s="66">
        <f>D3421+D3427</f>
        <v>6387993.9647074966</v>
      </c>
      <c r="E3523" s="66">
        <f>E3421+E3427</f>
        <v>150763028.0994319</v>
      </c>
    </row>
    <row r="3524" spans="1:5" x14ac:dyDescent="0.3">
      <c r="A3524" s="76"/>
      <c r="B3524" s="76"/>
      <c r="C3524" s="77"/>
      <c r="D3524" s="77"/>
      <c r="E3524" s="77"/>
    </row>
    <row r="3525" spans="1:5" x14ac:dyDescent="0.3">
      <c r="A3525" s="76"/>
      <c r="B3525" s="76"/>
      <c r="C3525" s="77"/>
      <c r="D3525" s="77"/>
      <c r="E3525" s="72"/>
    </row>
    <row r="3526" spans="1:5" x14ac:dyDescent="0.3">
      <c r="A3526" s="351" t="s">
        <v>1110</v>
      </c>
      <c r="B3526" s="72"/>
      <c r="C3526" s="79"/>
      <c r="D3526" s="79"/>
      <c r="E3526" s="79"/>
    </row>
    <row r="3527" spans="1:5" x14ac:dyDescent="0.3">
      <c r="A3527" s="351" t="s">
        <v>1111</v>
      </c>
      <c r="B3527" s="72"/>
      <c r="C3527" s="79"/>
      <c r="D3527" s="79"/>
      <c r="E3527" s="79"/>
    </row>
    <row r="3528" spans="1:5" x14ac:dyDescent="0.3">
      <c r="A3528" s="68" t="s">
        <v>56</v>
      </c>
      <c r="B3528" s="76">
        <v>0</v>
      </c>
      <c r="C3528" s="76"/>
      <c r="D3528" s="76"/>
      <c r="E3528" s="76"/>
    </row>
    <row r="3529" spans="1:5" x14ac:dyDescent="0.3">
      <c r="A3529" s="66" t="s">
        <v>1112</v>
      </c>
      <c r="B3529" s="95">
        <v>0</v>
      </c>
      <c r="C3529" s="95"/>
      <c r="D3529" s="95"/>
      <c r="E3529" s="95"/>
    </row>
    <row r="3530" spans="1:5" x14ac:dyDescent="0.3">
      <c r="A3530" s="73"/>
      <c r="B3530" s="72"/>
      <c r="C3530" s="79"/>
      <c r="D3530" s="79"/>
      <c r="E3530" s="79"/>
    </row>
    <row r="3531" spans="1:5" x14ac:dyDescent="0.3">
      <c r="A3531" s="66" t="s">
        <v>1033</v>
      </c>
      <c r="B3531" s="66">
        <f>B3523+B3529</f>
        <v>141885984.89413941</v>
      </c>
      <c r="C3531" s="66">
        <f>C3523+C3529</f>
        <v>15265037.17</v>
      </c>
      <c r="D3531" s="66">
        <f>D3523+D3529</f>
        <v>6387993.9647074966</v>
      </c>
      <c r="E3531" s="66">
        <f>E3523+E3529</f>
        <v>150763028.0994319</v>
      </c>
    </row>
    <row r="3532" spans="1:5" x14ac:dyDescent="0.3">
      <c r="A3532" s="72"/>
      <c r="B3532" s="72"/>
      <c r="C3532" s="79"/>
      <c r="D3532" s="79"/>
      <c r="E3532" s="79"/>
    </row>
    <row r="3533" spans="1:5" x14ac:dyDescent="0.3">
      <c r="A3533" s="69" t="s">
        <v>1113</v>
      </c>
      <c r="B3533" s="76"/>
      <c r="C3533" s="76"/>
      <c r="D3533" s="76"/>
      <c r="E3533" s="76"/>
    </row>
    <row r="3534" spans="1:5" x14ac:dyDescent="0.3">
      <c r="A3534" s="66" t="s">
        <v>1039</v>
      </c>
      <c r="B3534" s="95">
        <v>7044400</v>
      </c>
      <c r="C3534" s="95"/>
      <c r="D3534" s="95"/>
      <c r="E3534" s="95">
        <f>B3534+C3534-D3534</f>
        <v>7044400</v>
      </c>
    </row>
    <row r="3535" spans="1:5" x14ac:dyDescent="0.3">
      <c r="A3535" s="69" t="s">
        <v>728</v>
      </c>
      <c r="B3535" s="79"/>
      <c r="C3535" s="79"/>
      <c r="D3535" s="79"/>
      <c r="E3535" s="79">
        <f t="shared" ref="E3535:E3598" si="107">B3535+C3535-D3535</f>
        <v>0</v>
      </c>
    </row>
    <row r="3536" spans="1:5" x14ac:dyDescent="0.3">
      <c r="A3536" s="68" t="s">
        <v>1040</v>
      </c>
      <c r="B3536" s="79"/>
      <c r="C3536" s="79"/>
      <c r="D3536" s="79"/>
      <c r="E3536" s="79">
        <f t="shared" si="107"/>
        <v>0</v>
      </c>
    </row>
    <row r="3537" spans="1:5" x14ac:dyDescent="0.3">
      <c r="A3537" s="352" t="s">
        <v>1041</v>
      </c>
      <c r="B3537" s="79"/>
      <c r="C3537" s="79"/>
      <c r="D3537" s="79"/>
      <c r="E3537" s="79">
        <f t="shared" si="107"/>
        <v>0</v>
      </c>
    </row>
    <row r="3538" spans="1:5" x14ac:dyDescent="0.3">
      <c r="A3538" s="351" t="s">
        <v>1042</v>
      </c>
      <c r="B3538" s="76"/>
      <c r="C3538" s="76"/>
      <c r="D3538" s="76"/>
      <c r="E3538" s="79">
        <f t="shared" si="107"/>
        <v>0</v>
      </c>
    </row>
    <row r="3539" spans="1:5" x14ac:dyDescent="0.3">
      <c r="A3539" s="72" t="s">
        <v>1043</v>
      </c>
      <c r="B3539" s="79"/>
      <c r="C3539" s="79"/>
      <c r="D3539" s="79"/>
      <c r="E3539" s="79">
        <f t="shared" si="107"/>
        <v>0</v>
      </c>
    </row>
    <row r="3540" spans="1:5" x14ac:dyDescent="0.3">
      <c r="A3540" s="68" t="s">
        <v>1044</v>
      </c>
      <c r="B3540" s="76"/>
      <c r="C3540" s="76"/>
      <c r="D3540" s="76"/>
      <c r="E3540" s="79">
        <f t="shared" si="107"/>
        <v>0</v>
      </c>
    </row>
    <row r="3541" spans="1:5" x14ac:dyDescent="0.3">
      <c r="A3541" s="68" t="s">
        <v>1045</v>
      </c>
      <c r="B3541" s="76"/>
      <c r="C3541" s="79"/>
      <c r="D3541" s="79"/>
      <c r="E3541" s="79">
        <f t="shared" si="107"/>
        <v>0</v>
      </c>
    </row>
    <row r="3542" spans="1:5" x14ac:dyDescent="0.3">
      <c r="A3542" s="353" t="s">
        <v>1046</v>
      </c>
      <c r="B3542" s="76">
        <v>1714400</v>
      </c>
      <c r="C3542" s="76"/>
      <c r="D3542" s="76"/>
      <c r="E3542" s="79">
        <f t="shared" si="107"/>
        <v>1714400</v>
      </c>
    </row>
    <row r="3543" spans="1:5" x14ac:dyDescent="0.3">
      <c r="A3543" s="68" t="s">
        <v>1047</v>
      </c>
      <c r="B3543" s="359">
        <v>400000</v>
      </c>
      <c r="C3543" s="359"/>
      <c r="D3543" s="359"/>
      <c r="E3543" s="79">
        <f t="shared" si="107"/>
        <v>400000</v>
      </c>
    </row>
    <row r="3544" spans="1:5" x14ac:dyDescent="0.3">
      <c r="A3544" s="68" t="s">
        <v>1048</v>
      </c>
      <c r="B3544" s="287">
        <v>690000</v>
      </c>
      <c r="C3544" s="287"/>
      <c r="D3544" s="287"/>
      <c r="E3544" s="79">
        <f t="shared" si="107"/>
        <v>690000</v>
      </c>
    </row>
    <row r="3545" spans="1:5" x14ac:dyDescent="0.3">
      <c r="A3545" s="79" t="s">
        <v>1049</v>
      </c>
      <c r="B3545" s="76">
        <v>450000</v>
      </c>
      <c r="C3545" s="76"/>
      <c r="D3545" s="76"/>
      <c r="E3545" s="79">
        <f t="shared" si="107"/>
        <v>450000</v>
      </c>
    </row>
    <row r="3546" spans="1:5" x14ac:dyDescent="0.3">
      <c r="A3546" s="79" t="s">
        <v>1050</v>
      </c>
      <c r="B3546" s="266">
        <v>174400</v>
      </c>
      <c r="C3546" s="79"/>
      <c r="D3546" s="79"/>
      <c r="E3546" s="79">
        <f t="shared" si="107"/>
        <v>174400</v>
      </c>
    </row>
    <row r="3547" spans="1:5" x14ac:dyDescent="0.3">
      <c r="A3547" s="351" t="s">
        <v>1051</v>
      </c>
      <c r="B3547" s="79">
        <v>180000</v>
      </c>
      <c r="C3547" s="79"/>
      <c r="D3547" s="79"/>
      <c r="E3547" s="79">
        <f t="shared" si="107"/>
        <v>180000</v>
      </c>
    </row>
    <row r="3548" spans="1:5" x14ac:dyDescent="0.3">
      <c r="A3548" s="68" t="s">
        <v>1052</v>
      </c>
      <c r="B3548" s="76">
        <v>0</v>
      </c>
      <c r="C3548" s="76"/>
      <c r="D3548" s="76"/>
      <c r="E3548" s="79">
        <f t="shared" si="107"/>
        <v>0</v>
      </c>
    </row>
    <row r="3549" spans="1:5" x14ac:dyDescent="0.3">
      <c r="A3549" s="68" t="s">
        <v>1053</v>
      </c>
      <c r="B3549" s="266"/>
      <c r="C3549" s="79"/>
      <c r="D3549" s="79"/>
      <c r="E3549" s="79">
        <f t="shared" si="107"/>
        <v>0</v>
      </c>
    </row>
    <row r="3550" spans="1:5" x14ac:dyDescent="0.3">
      <c r="A3550" s="68" t="s">
        <v>1054</v>
      </c>
      <c r="B3550" s="72"/>
      <c r="C3550" s="79"/>
      <c r="D3550" s="79"/>
      <c r="E3550" s="79">
        <f t="shared" si="107"/>
        <v>0</v>
      </c>
    </row>
    <row r="3551" spans="1:5" x14ac:dyDescent="0.3">
      <c r="A3551" s="79" t="s">
        <v>1055</v>
      </c>
      <c r="B3551" s="72">
        <v>180000</v>
      </c>
      <c r="C3551" s="79"/>
      <c r="D3551" s="79"/>
      <c r="E3551" s="79">
        <f t="shared" si="107"/>
        <v>180000</v>
      </c>
    </row>
    <row r="3552" spans="1:5" x14ac:dyDescent="0.3">
      <c r="A3552" s="351" t="s">
        <v>732</v>
      </c>
      <c r="B3552" s="72">
        <v>700000</v>
      </c>
      <c r="C3552" s="79"/>
      <c r="D3552" s="79"/>
      <c r="E3552" s="79">
        <f t="shared" si="107"/>
        <v>700000</v>
      </c>
    </row>
    <row r="3553" spans="1:5" x14ac:dyDescent="0.3">
      <c r="A3553" s="68" t="s">
        <v>1056</v>
      </c>
      <c r="B3553" s="76">
        <v>350000</v>
      </c>
      <c r="C3553" s="76"/>
      <c r="D3553" s="76"/>
      <c r="E3553" s="79">
        <f t="shared" si="107"/>
        <v>350000</v>
      </c>
    </row>
    <row r="3554" spans="1:5" x14ac:dyDescent="0.3">
      <c r="A3554" s="68" t="s">
        <v>1057</v>
      </c>
      <c r="B3554" s="79">
        <v>350000</v>
      </c>
      <c r="C3554" s="79"/>
      <c r="D3554" s="79"/>
      <c r="E3554" s="79">
        <f t="shared" si="107"/>
        <v>350000</v>
      </c>
    </row>
    <row r="3555" spans="1:5" x14ac:dyDescent="0.3">
      <c r="A3555" s="68" t="s">
        <v>1058</v>
      </c>
      <c r="B3555" s="72"/>
      <c r="C3555" s="79"/>
      <c r="D3555" s="79"/>
      <c r="E3555" s="79">
        <f t="shared" si="107"/>
        <v>0</v>
      </c>
    </row>
    <row r="3556" spans="1:5" x14ac:dyDescent="0.3">
      <c r="A3556" s="68" t="s">
        <v>1059</v>
      </c>
      <c r="B3556" s="76"/>
      <c r="C3556" s="76"/>
      <c r="D3556" s="76"/>
      <c r="E3556" s="79">
        <f t="shared" si="107"/>
        <v>0</v>
      </c>
    </row>
    <row r="3557" spans="1:5" x14ac:dyDescent="0.3">
      <c r="A3557" s="69" t="s">
        <v>1060</v>
      </c>
      <c r="B3557" s="79">
        <v>100000</v>
      </c>
      <c r="C3557" s="79"/>
      <c r="D3557" s="79"/>
      <c r="E3557" s="79">
        <f t="shared" si="107"/>
        <v>100000</v>
      </c>
    </row>
    <row r="3558" spans="1:5" x14ac:dyDescent="0.3">
      <c r="A3558" s="68" t="s">
        <v>1061</v>
      </c>
      <c r="B3558" s="79"/>
      <c r="C3558" s="79"/>
      <c r="D3558" s="79"/>
      <c r="E3558" s="79">
        <f t="shared" si="107"/>
        <v>0</v>
      </c>
    </row>
    <row r="3559" spans="1:5" x14ac:dyDescent="0.3">
      <c r="A3559" s="68" t="s">
        <v>1062</v>
      </c>
      <c r="B3559" s="76">
        <v>100000</v>
      </c>
      <c r="C3559" s="76"/>
      <c r="D3559" s="76"/>
      <c r="E3559" s="79">
        <f t="shared" si="107"/>
        <v>100000</v>
      </c>
    </row>
    <row r="3560" spans="1:5" x14ac:dyDescent="0.3">
      <c r="A3560" s="68" t="s">
        <v>1063</v>
      </c>
      <c r="B3560" s="79"/>
      <c r="C3560" s="79"/>
      <c r="D3560" s="79"/>
      <c r="E3560" s="79">
        <f t="shared" si="107"/>
        <v>0</v>
      </c>
    </row>
    <row r="3561" spans="1:5" x14ac:dyDescent="0.3">
      <c r="A3561" s="351" t="s">
        <v>1064</v>
      </c>
      <c r="B3561" s="79">
        <v>940000</v>
      </c>
      <c r="C3561" s="79"/>
      <c r="D3561" s="79"/>
      <c r="E3561" s="79">
        <f t="shared" si="107"/>
        <v>940000</v>
      </c>
    </row>
    <row r="3562" spans="1:5" x14ac:dyDescent="0.3">
      <c r="A3562" s="68" t="s">
        <v>1065</v>
      </c>
      <c r="B3562" s="76">
        <v>400000</v>
      </c>
      <c r="C3562" s="76"/>
      <c r="D3562" s="76"/>
      <c r="E3562" s="79">
        <f t="shared" si="107"/>
        <v>400000</v>
      </c>
    </row>
    <row r="3563" spans="1:5" x14ac:dyDescent="0.3">
      <c r="A3563" s="79" t="s">
        <v>1066</v>
      </c>
      <c r="B3563" s="79">
        <v>300000</v>
      </c>
      <c r="C3563" s="79"/>
      <c r="D3563" s="79"/>
      <c r="E3563" s="79">
        <f t="shared" si="107"/>
        <v>300000</v>
      </c>
    </row>
    <row r="3564" spans="1:5" x14ac:dyDescent="0.3">
      <c r="A3564" s="68" t="s">
        <v>1067</v>
      </c>
      <c r="B3564" s="79">
        <v>240000</v>
      </c>
      <c r="C3564" s="79"/>
      <c r="D3564" s="79"/>
      <c r="E3564" s="79">
        <f t="shared" si="107"/>
        <v>240000</v>
      </c>
    </row>
    <row r="3565" spans="1:5" x14ac:dyDescent="0.3">
      <c r="A3565" s="353" t="s">
        <v>1068</v>
      </c>
      <c r="B3565" s="76">
        <v>860000</v>
      </c>
      <c r="C3565" s="76"/>
      <c r="D3565" s="76"/>
      <c r="E3565" s="79">
        <f t="shared" si="107"/>
        <v>860000</v>
      </c>
    </row>
    <row r="3566" spans="1:5" x14ac:dyDescent="0.3">
      <c r="A3566" s="68" t="s">
        <v>1069</v>
      </c>
      <c r="B3566" s="79">
        <v>360000</v>
      </c>
      <c r="C3566" s="79"/>
      <c r="D3566" s="79"/>
      <c r="E3566" s="79">
        <f t="shared" si="107"/>
        <v>360000</v>
      </c>
    </row>
    <row r="3567" spans="1:5" x14ac:dyDescent="0.3">
      <c r="A3567" s="79" t="s">
        <v>1070</v>
      </c>
      <c r="B3567" s="72">
        <v>500000</v>
      </c>
      <c r="C3567" s="79"/>
      <c r="D3567" s="79"/>
      <c r="E3567" s="79">
        <f t="shared" si="107"/>
        <v>500000</v>
      </c>
    </row>
    <row r="3568" spans="1:5" x14ac:dyDescent="0.3">
      <c r="A3568" s="68" t="s">
        <v>1071</v>
      </c>
      <c r="B3568" s="76"/>
      <c r="C3568" s="76"/>
      <c r="D3568" s="76"/>
      <c r="E3568" s="79">
        <f t="shared" si="107"/>
        <v>0</v>
      </c>
    </row>
    <row r="3569" spans="1:5" x14ac:dyDescent="0.3">
      <c r="A3569" s="351" t="s">
        <v>1072</v>
      </c>
      <c r="B3569" s="266">
        <v>0</v>
      </c>
      <c r="C3569" s="79"/>
      <c r="D3569" s="79"/>
      <c r="E3569" s="79">
        <f t="shared" si="107"/>
        <v>0</v>
      </c>
    </row>
    <row r="3570" spans="1:5" x14ac:dyDescent="0.3">
      <c r="A3570" s="68" t="s">
        <v>1073</v>
      </c>
      <c r="B3570" s="72"/>
      <c r="C3570" s="79"/>
      <c r="D3570" s="79"/>
      <c r="E3570" s="79">
        <f t="shared" si="107"/>
        <v>0</v>
      </c>
    </row>
    <row r="3571" spans="1:5" x14ac:dyDescent="0.3">
      <c r="A3571" s="353" t="s">
        <v>1074</v>
      </c>
      <c r="B3571" s="76">
        <v>0</v>
      </c>
      <c r="C3571" s="76"/>
      <c r="D3571" s="76"/>
      <c r="E3571" s="79">
        <f t="shared" si="107"/>
        <v>0</v>
      </c>
    </row>
    <row r="3572" spans="1:5" x14ac:dyDescent="0.3">
      <c r="A3572" s="356" t="s">
        <v>1075</v>
      </c>
      <c r="B3572" s="266"/>
      <c r="C3572" s="79"/>
      <c r="D3572" s="79"/>
      <c r="E3572" s="79">
        <f t="shared" si="107"/>
        <v>0</v>
      </c>
    </row>
    <row r="3573" spans="1:5" x14ac:dyDescent="0.3">
      <c r="A3573" s="356" t="s">
        <v>1076</v>
      </c>
      <c r="B3573" s="76"/>
      <c r="C3573" s="76"/>
      <c r="D3573" s="76"/>
      <c r="E3573" s="79">
        <f t="shared" si="107"/>
        <v>0</v>
      </c>
    </row>
    <row r="3574" spans="1:5" x14ac:dyDescent="0.3">
      <c r="A3574" s="266" t="s">
        <v>1077</v>
      </c>
      <c r="B3574" s="266">
        <v>900000</v>
      </c>
      <c r="C3574" s="79"/>
      <c r="D3574" s="79"/>
      <c r="E3574" s="79">
        <f t="shared" si="107"/>
        <v>900000</v>
      </c>
    </row>
    <row r="3575" spans="1:5" x14ac:dyDescent="0.3">
      <c r="A3575" s="68" t="s">
        <v>1078</v>
      </c>
      <c r="B3575" s="266">
        <v>300000</v>
      </c>
      <c r="C3575" s="79"/>
      <c r="D3575" s="79"/>
      <c r="E3575" s="79">
        <f t="shared" si="107"/>
        <v>300000</v>
      </c>
    </row>
    <row r="3576" spans="1:5" x14ac:dyDescent="0.3">
      <c r="A3576" s="68" t="s">
        <v>1079</v>
      </c>
      <c r="B3576" s="76"/>
      <c r="C3576" s="76"/>
      <c r="D3576" s="76"/>
      <c r="E3576" s="79">
        <f t="shared" si="107"/>
        <v>0</v>
      </c>
    </row>
    <row r="3577" spans="1:5" x14ac:dyDescent="0.3">
      <c r="A3577" s="79" t="s">
        <v>1080</v>
      </c>
      <c r="B3577" s="77">
        <v>600000</v>
      </c>
      <c r="C3577" s="79"/>
      <c r="D3577" s="79"/>
      <c r="E3577" s="79">
        <f t="shared" si="107"/>
        <v>600000</v>
      </c>
    </row>
    <row r="3578" spans="1:5" x14ac:dyDescent="0.3">
      <c r="A3578" s="357" t="s">
        <v>1081</v>
      </c>
      <c r="B3578" s="76">
        <v>0</v>
      </c>
      <c r="C3578" s="76"/>
      <c r="D3578" s="76"/>
      <c r="E3578" s="79">
        <f t="shared" si="107"/>
        <v>0</v>
      </c>
    </row>
    <row r="3579" spans="1:5" x14ac:dyDescent="0.3">
      <c r="A3579" s="358" t="s">
        <v>1082</v>
      </c>
      <c r="B3579" s="79"/>
      <c r="C3579" s="79"/>
      <c r="D3579" s="79"/>
      <c r="E3579" s="79">
        <f t="shared" si="107"/>
        <v>0</v>
      </c>
    </row>
    <row r="3580" spans="1:5" x14ac:dyDescent="0.3">
      <c r="A3580" s="79" t="s">
        <v>1083</v>
      </c>
      <c r="B3580" s="287"/>
      <c r="C3580" s="287"/>
      <c r="D3580" s="287"/>
      <c r="E3580" s="79">
        <f t="shared" si="107"/>
        <v>0</v>
      </c>
    </row>
    <row r="3581" spans="1:5" x14ac:dyDescent="0.3">
      <c r="A3581" s="69" t="s">
        <v>1084</v>
      </c>
      <c r="B3581" s="76"/>
      <c r="C3581" s="76"/>
      <c r="D3581" s="76"/>
      <c r="E3581" s="79">
        <f t="shared" si="107"/>
        <v>0</v>
      </c>
    </row>
    <row r="3582" spans="1:5" x14ac:dyDescent="0.3">
      <c r="A3582" s="72" t="s">
        <v>1085</v>
      </c>
      <c r="B3582" s="266">
        <v>0</v>
      </c>
      <c r="C3582" s="79"/>
      <c r="D3582" s="79"/>
      <c r="E3582" s="79">
        <f t="shared" si="107"/>
        <v>0</v>
      </c>
    </row>
    <row r="3583" spans="1:5" x14ac:dyDescent="0.3">
      <c r="A3583" s="72" t="s">
        <v>1086</v>
      </c>
      <c r="B3583" s="79"/>
      <c r="C3583" s="79"/>
      <c r="D3583" s="79"/>
      <c r="E3583" s="79">
        <f t="shared" si="107"/>
        <v>0</v>
      </c>
    </row>
    <row r="3584" spans="1:5" x14ac:dyDescent="0.3">
      <c r="A3584" s="69" t="s">
        <v>1087</v>
      </c>
      <c r="B3584" s="76">
        <v>0</v>
      </c>
      <c r="C3584" s="76"/>
      <c r="D3584" s="76"/>
      <c r="E3584" s="79">
        <f t="shared" si="107"/>
        <v>0</v>
      </c>
    </row>
    <row r="3585" spans="1:5" x14ac:dyDescent="0.3">
      <c r="A3585" s="72" t="s">
        <v>747</v>
      </c>
      <c r="B3585" s="266"/>
      <c r="C3585" s="79"/>
      <c r="D3585" s="79"/>
      <c r="E3585" s="79">
        <f t="shared" si="107"/>
        <v>0</v>
      </c>
    </row>
    <row r="3586" spans="1:5" x14ac:dyDescent="0.3">
      <c r="A3586" s="72" t="s">
        <v>748</v>
      </c>
      <c r="B3586" s="72"/>
      <c r="C3586" s="79"/>
      <c r="D3586" s="79"/>
      <c r="E3586" s="79">
        <f t="shared" si="107"/>
        <v>0</v>
      </c>
    </row>
    <row r="3587" spans="1:5" x14ac:dyDescent="0.3">
      <c r="A3587" s="69" t="s">
        <v>749</v>
      </c>
      <c r="B3587" s="72"/>
      <c r="C3587" s="79"/>
      <c r="D3587" s="79"/>
      <c r="E3587" s="79">
        <f t="shared" si="107"/>
        <v>0</v>
      </c>
    </row>
    <row r="3588" spans="1:5" x14ac:dyDescent="0.3">
      <c r="A3588" s="72" t="s">
        <v>1088</v>
      </c>
      <c r="B3588" s="72">
        <v>0</v>
      </c>
      <c r="C3588" s="79"/>
      <c r="D3588" s="79"/>
      <c r="E3588" s="79">
        <f t="shared" si="107"/>
        <v>0</v>
      </c>
    </row>
    <row r="3589" spans="1:5" x14ac:dyDescent="0.3">
      <c r="A3589" s="72" t="s">
        <v>751</v>
      </c>
      <c r="B3589" s="72"/>
      <c r="C3589" s="79"/>
      <c r="D3589" s="79"/>
      <c r="E3589" s="79">
        <f t="shared" si="107"/>
        <v>0</v>
      </c>
    </row>
    <row r="3590" spans="1:5" x14ac:dyDescent="0.3">
      <c r="A3590" s="69" t="s">
        <v>1089</v>
      </c>
      <c r="B3590" s="76"/>
      <c r="C3590" s="76"/>
      <c r="D3590" s="76"/>
      <c r="E3590" s="79">
        <f t="shared" si="107"/>
        <v>0</v>
      </c>
    </row>
    <row r="3591" spans="1:5" x14ac:dyDescent="0.3">
      <c r="A3591" s="72" t="s">
        <v>1090</v>
      </c>
      <c r="B3591" s="79"/>
      <c r="C3591" s="79"/>
      <c r="D3591" s="79"/>
      <c r="E3591" s="79">
        <f t="shared" si="107"/>
        <v>0</v>
      </c>
    </row>
    <row r="3592" spans="1:5" x14ac:dyDescent="0.3">
      <c r="A3592" s="69" t="s">
        <v>941</v>
      </c>
      <c r="B3592" s="72">
        <v>1650000</v>
      </c>
      <c r="C3592" s="79"/>
      <c r="D3592" s="79"/>
      <c r="E3592" s="79">
        <f t="shared" si="107"/>
        <v>1650000</v>
      </c>
    </row>
    <row r="3593" spans="1:5" x14ac:dyDescent="0.3">
      <c r="A3593" s="72" t="s">
        <v>942</v>
      </c>
      <c r="B3593" s="72">
        <v>800000</v>
      </c>
      <c r="C3593" s="79"/>
      <c r="D3593" s="79"/>
      <c r="E3593" s="79">
        <f t="shared" si="107"/>
        <v>800000</v>
      </c>
    </row>
    <row r="3594" spans="1:5" x14ac:dyDescent="0.3">
      <c r="A3594" s="72" t="s">
        <v>832</v>
      </c>
      <c r="B3594" s="76">
        <v>850000</v>
      </c>
      <c r="C3594" s="76"/>
      <c r="D3594" s="76"/>
      <c r="E3594" s="79">
        <f t="shared" si="107"/>
        <v>850000</v>
      </c>
    </row>
    <row r="3595" spans="1:5" x14ac:dyDescent="0.3">
      <c r="A3595" s="72" t="s">
        <v>1091</v>
      </c>
      <c r="B3595" s="79"/>
      <c r="C3595" s="79"/>
      <c r="D3595" s="79"/>
      <c r="E3595" s="79">
        <f t="shared" si="107"/>
        <v>0</v>
      </c>
    </row>
    <row r="3596" spans="1:5" x14ac:dyDescent="0.3">
      <c r="A3596" s="72" t="s">
        <v>1092</v>
      </c>
      <c r="B3596" s="79"/>
      <c r="C3596" s="79"/>
      <c r="D3596" s="79"/>
      <c r="E3596" s="79">
        <f t="shared" si="107"/>
        <v>0</v>
      </c>
    </row>
    <row r="3597" spans="1:5" x14ac:dyDescent="0.3">
      <c r="A3597" s="66" t="s">
        <v>203</v>
      </c>
      <c r="B3597" s="66">
        <v>7044400</v>
      </c>
      <c r="C3597" s="95"/>
      <c r="D3597" s="95"/>
      <c r="E3597" s="66">
        <f t="shared" si="107"/>
        <v>7044400</v>
      </c>
    </row>
    <row r="3598" spans="1:5" x14ac:dyDescent="0.3">
      <c r="A3598" s="76"/>
      <c r="B3598" s="76"/>
      <c r="C3598" s="76"/>
      <c r="D3598" s="76"/>
      <c r="E3598" s="79">
        <f t="shared" si="107"/>
        <v>0</v>
      </c>
    </row>
    <row r="3599" spans="1:5" x14ac:dyDescent="0.3">
      <c r="A3599" s="351" t="s">
        <v>1110</v>
      </c>
      <c r="B3599" s="79"/>
      <c r="C3599" s="79"/>
      <c r="D3599" s="79"/>
      <c r="E3599" s="79">
        <f t="shared" ref="E3599:E3604" si="108">B3599+C3599-D3599</f>
        <v>0</v>
      </c>
    </row>
    <row r="3600" spans="1:5" x14ac:dyDescent="0.3">
      <c r="A3600" s="351" t="s">
        <v>1111</v>
      </c>
      <c r="B3600" s="79"/>
      <c r="C3600" s="79"/>
      <c r="D3600" s="79"/>
      <c r="E3600" s="79">
        <f t="shared" si="108"/>
        <v>0</v>
      </c>
    </row>
    <row r="3601" spans="1:5" x14ac:dyDescent="0.3">
      <c r="A3601" s="68" t="s">
        <v>56</v>
      </c>
      <c r="B3601" s="79"/>
      <c r="C3601" s="79"/>
      <c r="D3601" s="79"/>
      <c r="E3601" s="79">
        <f t="shared" si="108"/>
        <v>0</v>
      </c>
    </row>
    <row r="3602" spans="1:5" x14ac:dyDescent="0.3">
      <c r="A3602" s="66" t="s">
        <v>1112</v>
      </c>
      <c r="B3602" s="95">
        <v>0</v>
      </c>
      <c r="C3602" s="95"/>
      <c r="D3602" s="95"/>
      <c r="E3602" s="95">
        <f t="shared" si="108"/>
        <v>0</v>
      </c>
    </row>
    <row r="3603" spans="1:5" x14ac:dyDescent="0.3">
      <c r="A3603" s="73"/>
      <c r="B3603" s="76"/>
      <c r="C3603" s="76"/>
      <c r="D3603" s="76"/>
      <c r="E3603" s="79">
        <f t="shared" si="108"/>
        <v>0</v>
      </c>
    </row>
    <row r="3604" spans="1:5" x14ac:dyDescent="0.3">
      <c r="A3604" s="66" t="s">
        <v>687</v>
      </c>
      <c r="B3604" s="66">
        <v>7044400</v>
      </c>
      <c r="C3604" s="95"/>
      <c r="D3604" s="95"/>
      <c r="E3604" s="66">
        <f t="shared" si="108"/>
        <v>7044400</v>
      </c>
    </row>
    <row r="3605" spans="1:5" x14ac:dyDescent="0.3">
      <c r="A3605" s="360"/>
      <c r="B3605" s="72"/>
      <c r="C3605" s="79"/>
      <c r="D3605" s="79"/>
      <c r="E3605" s="79"/>
    </row>
    <row r="3606" spans="1:5" x14ac:dyDescent="0.3">
      <c r="A3606" s="69" t="s">
        <v>1114</v>
      </c>
      <c r="B3606" s="76"/>
      <c r="C3606" s="76"/>
      <c r="D3606" s="76"/>
      <c r="E3606" s="76"/>
    </row>
    <row r="3607" spans="1:5" x14ac:dyDescent="0.3">
      <c r="A3607" s="66" t="s">
        <v>1039</v>
      </c>
      <c r="B3607" s="66">
        <v>6160000</v>
      </c>
      <c r="C3607" s="95"/>
      <c r="D3607" s="95"/>
      <c r="E3607" s="95">
        <f>B3607+C3607-D3607</f>
        <v>6160000</v>
      </c>
    </row>
    <row r="3608" spans="1:5" x14ac:dyDescent="0.3">
      <c r="A3608" s="69" t="s">
        <v>728</v>
      </c>
      <c r="B3608" s="76"/>
      <c r="C3608" s="76"/>
      <c r="D3608" s="76"/>
      <c r="E3608" s="79">
        <f t="shared" ref="E3608:E3663" si="109">B3608+C3608-D3608</f>
        <v>0</v>
      </c>
    </row>
    <row r="3609" spans="1:5" x14ac:dyDescent="0.3">
      <c r="A3609" s="68" t="s">
        <v>1040</v>
      </c>
      <c r="B3609" s="266"/>
      <c r="C3609" s="79"/>
      <c r="D3609" s="79"/>
      <c r="E3609" s="79">
        <f t="shared" si="109"/>
        <v>0</v>
      </c>
    </row>
    <row r="3610" spans="1:5" x14ac:dyDescent="0.3">
      <c r="A3610" s="352" t="s">
        <v>1041</v>
      </c>
      <c r="B3610" s="266"/>
      <c r="C3610" s="79"/>
      <c r="D3610" s="79"/>
      <c r="E3610" s="79">
        <f t="shared" si="109"/>
        <v>0</v>
      </c>
    </row>
    <row r="3611" spans="1:5" x14ac:dyDescent="0.3">
      <c r="A3611" s="351" t="s">
        <v>1042</v>
      </c>
      <c r="B3611" s="76"/>
      <c r="C3611" s="76"/>
      <c r="D3611" s="76"/>
      <c r="E3611" s="79">
        <f t="shared" si="109"/>
        <v>0</v>
      </c>
    </row>
    <row r="3612" spans="1:5" x14ac:dyDescent="0.3">
      <c r="A3612" s="72" t="s">
        <v>1043</v>
      </c>
      <c r="B3612" s="77">
        <v>0</v>
      </c>
      <c r="C3612" s="79"/>
      <c r="D3612" s="79"/>
      <c r="E3612" s="79">
        <f t="shared" si="109"/>
        <v>0</v>
      </c>
    </row>
    <row r="3613" spans="1:5" x14ac:dyDescent="0.3">
      <c r="A3613" s="68" t="s">
        <v>1044</v>
      </c>
      <c r="B3613" s="76"/>
      <c r="C3613" s="76"/>
      <c r="D3613" s="76"/>
      <c r="E3613" s="79">
        <f t="shared" si="109"/>
        <v>0</v>
      </c>
    </row>
    <row r="3614" spans="1:5" x14ac:dyDescent="0.3">
      <c r="A3614" s="68" t="s">
        <v>1045</v>
      </c>
      <c r="B3614" s="79"/>
      <c r="C3614" s="79"/>
      <c r="D3614" s="79"/>
      <c r="E3614" s="79">
        <f t="shared" si="109"/>
        <v>0</v>
      </c>
    </row>
    <row r="3615" spans="1:5" x14ac:dyDescent="0.3">
      <c r="A3615" s="353" t="s">
        <v>1046</v>
      </c>
      <c r="B3615" s="76">
        <v>990000</v>
      </c>
      <c r="C3615" s="76"/>
      <c r="D3615" s="76"/>
      <c r="E3615" s="79">
        <f t="shared" si="109"/>
        <v>990000</v>
      </c>
    </row>
    <row r="3616" spans="1:5" x14ac:dyDescent="0.3">
      <c r="A3616" s="68" t="s">
        <v>1047</v>
      </c>
      <c r="B3616" s="79">
        <v>200000</v>
      </c>
      <c r="C3616" s="79"/>
      <c r="D3616" s="79"/>
      <c r="E3616" s="79">
        <f t="shared" si="109"/>
        <v>200000</v>
      </c>
    </row>
    <row r="3617" spans="1:5" x14ac:dyDescent="0.3">
      <c r="A3617" s="68" t="s">
        <v>1048</v>
      </c>
      <c r="B3617" s="76">
        <v>290000</v>
      </c>
      <c r="C3617" s="76"/>
      <c r="D3617" s="76"/>
      <c r="E3617" s="79">
        <f t="shared" si="109"/>
        <v>290000</v>
      </c>
    </row>
    <row r="3618" spans="1:5" x14ac:dyDescent="0.3">
      <c r="A3618" s="79" t="s">
        <v>1049</v>
      </c>
      <c r="B3618" s="79">
        <v>500000</v>
      </c>
      <c r="C3618" s="79"/>
      <c r="D3618" s="79"/>
      <c r="E3618" s="79">
        <f t="shared" si="109"/>
        <v>500000</v>
      </c>
    </row>
    <row r="3619" spans="1:5" x14ac:dyDescent="0.3">
      <c r="A3619" s="79" t="s">
        <v>1050</v>
      </c>
      <c r="B3619" s="76"/>
      <c r="C3619" s="76"/>
      <c r="D3619" s="76"/>
      <c r="E3619" s="79">
        <f t="shared" si="109"/>
        <v>0</v>
      </c>
    </row>
    <row r="3620" spans="1:5" x14ac:dyDescent="0.3">
      <c r="A3620" s="351" t="s">
        <v>1051</v>
      </c>
      <c r="B3620" s="361"/>
      <c r="C3620" s="362"/>
      <c r="D3620" s="362"/>
      <c r="E3620" s="79">
        <f t="shared" si="109"/>
        <v>0</v>
      </c>
    </row>
    <row r="3621" spans="1:5" x14ac:dyDescent="0.3">
      <c r="A3621" s="68" t="s">
        <v>1052</v>
      </c>
      <c r="B3621" s="363">
        <v>0</v>
      </c>
      <c r="C3621" s="363"/>
      <c r="D3621" s="363"/>
      <c r="E3621" s="79">
        <f t="shared" si="109"/>
        <v>0</v>
      </c>
    </row>
    <row r="3622" spans="1:5" x14ac:dyDescent="0.3">
      <c r="A3622" s="68" t="s">
        <v>1053</v>
      </c>
      <c r="B3622" s="287"/>
      <c r="C3622" s="287"/>
      <c r="D3622" s="287"/>
      <c r="E3622" s="79">
        <f t="shared" si="109"/>
        <v>0</v>
      </c>
    </row>
    <row r="3623" spans="1:5" x14ac:dyDescent="0.3">
      <c r="A3623" s="68" t="s">
        <v>1054</v>
      </c>
      <c r="B3623" s="141"/>
      <c r="C3623" s="141"/>
      <c r="D3623" s="141"/>
      <c r="E3623" s="79">
        <f t="shared" si="109"/>
        <v>0</v>
      </c>
    </row>
    <row r="3624" spans="1:5" x14ac:dyDescent="0.3">
      <c r="A3624" s="79" t="s">
        <v>1055</v>
      </c>
      <c r="B3624" s="364">
        <v>0</v>
      </c>
      <c r="C3624" s="12"/>
      <c r="D3624" s="12"/>
      <c r="E3624" s="79">
        <f t="shared" si="109"/>
        <v>0</v>
      </c>
    </row>
    <row r="3625" spans="1:5" x14ac:dyDescent="0.3">
      <c r="A3625" s="351" t="s">
        <v>732</v>
      </c>
      <c r="B3625" s="364">
        <v>1100000</v>
      </c>
      <c r="C3625" s="12"/>
      <c r="D3625" s="12"/>
      <c r="E3625" s="79">
        <f t="shared" si="109"/>
        <v>1100000</v>
      </c>
    </row>
    <row r="3626" spans="1:5" x14ac:dyDescent="0.3">
      <c r="A3626" s="68" t="s">
        <v>1056</v>
      </c>
      <c r="B3626" s="141">
        <v>300000</v>
      </c>
      <c r="C3626" s="141"/>
      <c r="D3626" s="141"/>
      <c r="E3626" s="79">
        <f t="shared" si="109"/>
        <v>300000</v>
      </c>
    </row>
    <row r="3627" spans="1:5" x14ac:dyDescent="0.3">
      <c r="A3627" s="68" t="s">
        <v>1057</v>
      </c>
      <c r="B3627" s="365"/>
      <c r="C3627" s="12"/>
      <c r="D3627" s="12"/>
      <c r="E3627" s="79">
        <f t="shared" si="109"/>
        <v>0</v>
      </c>
    </row>
    <row r="3628" spans="1:5" x14ac:dyDescent="0.3">
      <c r="A3628" s="68" t="s">
        <v>1058</v>
      </c>
      <c r="B3628" s="141">
        <v>800000</v>
      </c>
      <c r="C3628" s="141"/>
      <c r="D3628" s="141"/>
      <c r="E3628" s="79">
        <f t="shared" si="109"/>
        <v>800000</v>
      </c>
    </row>
    <row r="3629" spans="1:5" x14ac:dyDescent="0.3">
      <c r="A3629" s="68" t="s">
        <v>1059</v>
      </c>
      <c r="B3629" s="364"/>
      <c r="C3629" s="12"/>
      <c r="D3629" s="12"/>
      <c r="E3629" s="79">
        <f t="shared" si="109"/>
        <v>0</v>
      </c>
    </row>
    <row r="3630" spans="1:5" x14ac:dyDescent="0.3">
      <c r="A3630" s="69" t="s">
        <v>1060</v>
      </c>
      <c r="B3630" s="364">
        <v>180000</v>
      </c>
      <c r="C3630" s="12"/>
      <c r="D3630" s="12"/>
      <c r="E3630" s="79">
        <f t="shared" si="109"/>
        <v>180000</v>
      </c>
    </row>
    <row r="3631" spans="1:5" x14ac:dyDescent="0.3">
      <c r="A3631" s="68" t="s">
        <v>1061</v>
      </c>
      <c r="B3631" s="141"/>
      <c r="C3631" s="141"/>
      <c r="D3631" s="141"/>
      <c r="E3631" s="79">
        <f t="shared" si="109"/>
        <v>0</v>
      </c>
    </row>
    <row r="3632" spans="1:5" x14ac:dyDescent="0.3">
      <c r="A3632" s="68" t="s">
        <v>1062</v>
      </c>
      <c r="B3632" s="364"/>
      <c r="C3632" s="12"/>
      <c r="D3632" s="12"/>
      <c r="E3632" s="79">
        <f t="shared" si="109"/>
        <v>0</v>
      </c>
    </row>
    <row r="3633" spans="1:5" x14ac:dyDescent="0.3">
      <c r="A3633" s="68" t="s">
        <v>1063</v>
      </c>
      <c r="B3633" s="127">
        <v>180000</v>
      </c>
      <c r="C3633" s="12"/>
      <c r="D3633" s="12"/>
      <c r="E3633" s="79">
        <f t="shared" si="109"/>
        <v>180000</v>
      </c>
    </row>
    <row r="3634" spans="1:5" x14ac:dyDescent="0.3">
      <c r="A3634" s="351" t="s">
        <v>1064</v>
      </c>
      <c r="B3634" s="127">
        <v>490000</v>
      </c>
      <c r="C3634" s="12"/>
      <c r="D3634" s="12"/>
      <c r="E3634" s="79">
        <f t="shared" si="109"/>
        <v>490000</v>
      </c>
    </row>
    <row r="3635" spans="1:5" x14ac:dyDescent="0.3">
      <c r="A3635" s="68" t="s">
        <v>1065</v>
      </c>
      <c r="B3635" s="127">
        <v>40000</v>
      </c>
      <c r="C3635" s="12"/>
      <c r="D3635" s="12"/>
      <c r="E3635" s="79">
        <f t="shared" si="109"/>
        <v>40000</v>
      </c>
    </row>
    <row r="3636" spans="1:5" x14ac:dyDescent="0.3">
      <c r="A3636" s="79" t="s">
        <v>1066</v>
      </c>
      <c r="B3636" s="141">
        <v>250000</v>
      </c>
      <c r="C3636" s="141"/>
      <c r="D3636" s="141"/>
      <c r="E3636" s="79">
        <f t="shared" si="109"/>
        <v>250000</v>
      </c>
    </row>
    <row r="3637" spans="1:5" x14ac:dyDescent="0.3">
      <c r="A3637" s="68" t="s">
        <v>1067</v>
      </c>
      <c r="B3637" s="364">
        <v>200000</v>
      </c>
      <c r="C3637" s="12"/>
      <c r="D3637" s="12"/>
      <c r="E3637" s="79">
        <f t="shared" si="109"/>
        <v>200000</v>
      </c>
    </row>
    <row r="3638" spans="1:5" x14ac:dyDescent="0.3">
      <c r="A3638" s="353" t="s">
        <v>1068</v>
      </c>
      <c r="B3638" s="127"/>
      <c r="C3638" s="12"/>
      <c r="D3638" s="12"/>
      <c r="E3638" s="79">
        <f t="shared" si="109"/>
        <v>0</v>
      </c>
    </row>
    <row r="3639" spans="1:5" x14ac:dyDescent="0.3">
      <c r="A3639" s="68" t="s">
        <v>1069</v>
      </c>
      <c r="B3639" s="127"/>
      <c r="C3639" s="12"/>
      <c r="D3639" s="12"/>
      <c r="E3639" s="79">
        <f t="shared" si="109"/>
        <v>0</v>
      </c>
    </row>
    <row r="3640" spans="1:5" x14ac:dyDescent="0.3">
      <c r="A3640" s="79" t="s">
        <v>1070</v>
      </c>
      <c r="B3640" s="141"/>
      <c r="C3640" s="141"/>
      <c r="D3640" s="141"/>
      <c r="E3640" s="79">
        <f t="shared" si="109"/>
        <v>0</v>
      </c>
    </row>
    <row r="3641" spans="1:5" x14ac:dyDescent="0.3">
      <c r="A3641" s="68" t="s">
        <v>1071</v>
      </c>
      <c r="B3641" s="364"/>
      <c r="C3641" s="12"/>
      <c r="D3641" s="12"/>
      <c r="E3641" s="79">
        <f t="shared" si="109"/>
        <v>0</v>
      </c>
    </row>
    <row r="3642" spans="1:5" x14ac:dyDescent="0.3">
      <c r="A3642" s="351" t="s">
        <v>1072</v>
      </c>
      <c r="B3642" s="127">
        <v>0</v>
      </c>
      <c r="C3642" s="12"/>
      <c r="D3642" s="12"/>
      <c r="E3642" s="79">
        <f t="shared" si="109"/>
        <v>0</v>
      </c>
    </row>
    <row r="3643" spans="1:5" x14ac:dyDescent="0.3">
      <c r="A3643" s="68" t="s">
        <v>1073</v>
      </c>
      <c r="B3643" s="141"/>
      <c r="C3643" s="141"/>
      <c r="D3643" s="141"/>
      <c r="E3643" s="79">
        <f t="shared" si="109"/>
        <v>0</v>
      </c>
    </row>
    <row r="3644" spans="1:5" x14ac:dyDescent="0.3">
      <c r="A3644" s="353" t="s">
        <v>1074</v>
      </c>
      <c r="B3644" s="364">
        <v>2700000</v>
      </c>
      <c r="C3644" s="12"/>
      <c r="D3644" s="12"/>
      <c r="E3644" s="79">
        <f t="shared" si="109"/>
        <v>2700000</v>
      </c>
    </row>
    <row r="3645" spans="1:5" x14ac:dyDescent="0.3">
      <c r="A3645" s="356" t="s">
        <v>1075</v>
      </c>
      <c r="B3645" s="364">
        <v>2700000</v>
      </c>
      <c r="C3645" s="12"/>
      <c r="D3645" s="12"/>
      <c r="E3645" s="79">
        <f t="shared" si="109"/>
        <v>2700000</v>
      </c>
    </row>
    <row r="3646" spans="1:5" x14ac:dyDescent="0.3">
      <c r="A3646" s="356" t="s">
        <v>1076</v>
      </c>
      <c r="B3646" s="127">
        <v>0</v>
      </c>
      <c r="C3646" s="12"/>
      <c r="D3646" s="12"/>
      <c r="E3646" s="79">
        <f t="shared" si="109"/>
        <v>0</v>
      </c>
    </row>
    <row r="3647" spans="1:5" x14ac:dyDescent="0.3">
      <c r="A3647" s="266" t="s">
        <v>1077</v>
      </c>
      <c r="B3647" s="141">
        <v>700000</v>
      </c>
      <c r="C3647" s="141"/>
      <c r="D3647" s="141"/>
      <c r="E3647" s="79">
        <f t="shared" si="109"/>
        <v>700000</v>
      </c>
    </row>
    <row r="3648" spans="1:5" x14ac:dyDescent="0.3">
      <c r="A3648" s="68" t="s">
        <v>1078</v>
      </c>
      <c r="B3648" s="364">
        <v>300000</v>
      </c>
      <c r="C3648" s="12"/>
      <c r="D3648" s="12"/>
      <c r="E3648" s="79">
        <f t="shared" si="109"/>
        <v>300000</v>
      </c>
    </row>
    <row r="3649" spans="1:5" x14ac:dyDescent="0.3">
      <c r="A3649" s="68" t="s">
        <v>1079</v>
      </c>
      <c r="B3649" s="127">
        <v>400000</v>
      </c>
      <c r="C3649" s="12"/>
      <c r="D3649" s="12"/>
      <c r="E3649" s="79">
        <f t="shared" si="109"/>
        <v>400000</v>
      </c>
    </row>
    <row r="3650" spans="1:5" x14ac:dyDescent="0.3">
      <c r="A3650" s="79" t="s">
        <v>1080</v>
      </c>
      <c r="B3650" s="141"/>
      <c r="C3650" s="141"/>
      <c r="D3650" s="141"/>
      <c r="E3650" s="79">
        <f t="shared" si="109"/>
        <v>0</v>
      </c>
    </row>
    <row r="3651" spans="1:5" x14ac:dyDescent="0.3">
      <c r="A3651" s="69" t="s">
        <v>941</v>
      </c>
      <c r="B3651" s="127"/>
      <c r="C3651" s="12"/>
      <c r="D3651" s="12"/>
      <c r="E3651" s="79">
        <f t="shared" si="109"/>
        <v>0</v>
      </c>
    </row>
    <row r="3652" spans="1:5" x14ac:dyDescent="0.3">
      <c r="A3652" s="72" t="s">
        <v>942</v>
      </c>
      <c r="B3652" s="141">
        <v>0</v>
      </c>
      <c r="C3652" s="141"/>
      <c r="D3652" s="141"/>
      <c r="E3652" s="79">
        <f t="shared" si="109"/>
        <v>0</v>
      </c>
    </row>
    <row r="3653" spans="1:5" x14ac:dyDescent="0.3">
      <c r="A3653" s="72" t="s">
        <v>832</v>
      </c>
      <c r="B3653" s="141"/>
      <c r="C3653" s="141"/>
      <c r="D3653" s="141"/>
      <c r="E3653" s="79">
        <f t="shared" si="109"/>
        <v>0</v>
      </c>
    </row>
    <row r="3654" spans="1:5" x14ac:dyDescent="0.3">
      <c r="A3654" s="72" t="s">
        <v>1091</v>
      </c>
      <c r="B3654" s="127"/>
      <c r="C3654" s="127"/>
      <c r="D3654" s="131"/>
      <c r="E3654" s="79">
        <f t="shared" si="109"/>
        <v>0</v>
      </c>
    </row>
    <row r="3655" spans="1:5" x14ac:dyDescent="0.3">
      <c r="A3655" s="72" t="s">
        <v>1092</v>
      </c>
      <c r="B3655" s="131">
        <v>650000</v>
      </c>
      <c r="C3655" s="141"/>
      <c r="D3655" s="141"/>
      <c r="E3655" s="79">
        <f t="shared" si="109"/>
        <v>650000</v>
      </c>
    </row>
    <row r="3656" spans="1:5" x14ac:dyDescent="0.3">
      <c r="A3656" s="66" t="s">
        <v>203</v>
      </c>
      <c r="B3656" s="130">
        <v>6160000</v>
      </c>
      <c r="C3656" s="59"/>
      <c r="D3656" s="59"/>
      <c r="E3656" s="66">
        <f t="shared" si="109"/>
        <v>6160000</v>
      </c>
    </row>
    <row r="3657" spans="1:5" x14ac:dyDescent="0.3">
      <c r="A3657" s="76"/>
      <c r="B3657" s="127"/>
      <c r="C3657" s="14"/>
      <c r="D3657" s="14"/>
      <c r="E3657" s="79">
        <f t="shared" si="109"/>
        <v>0</v>
      </c>
    </row>
    <row r="3658" spans="1:5" x14ac:dyDescent="0.3">
      <c r="A3658" s="351" t="s">
        <v>1110</v>
      </c>
      <c r="B3658" s="127"/>
      <c r="C3658" s="14"/>
      <c r="D3658" s="14"/>
      <c r="E3658" s="79">
        <f t="shared" si="109"/>
        <v>0</v>
      </c>
    </row>
    <row r="3659" spans="1:5" x14ac:dyDescent="0.3">
      <c r="A3659" s="351" t="s">
        <v>1111</v>
      </c>
      <c r="B3659" s="127"/>
      <c r="C3659" s="14"/>
      <c r="D3659" s="14"/>
      <c r="E3659" s="79">
        <f t="shared" si="109"/>
        <v>0</v>
      </c>
    </row>
    <row r="3660" spans="1:5" x14ac:dyDescent="0.3">
      <c r="A3660" s="68" t="s">
        <v>56</v>
      </c>
      <c r="B3660" s="127">
        <v>0</v>
      </c>
      <c r="C3660" s="14"/>
      <c r="D3660" s="14"/>
      <c r="E3660" s="79">
        <f t="shared" si="109"/>
        <v>0</v>
      </c>
    </row>
    <row r="3661" spans="1:5" x14ac:dyDescent="0.3">
      <c r="A3661" s="66" t="s">
        <v>1112</v>
      </c>
      <c r="B3661" s="366">
        <v>0</v>
      </c>
      <c r="C3661" s="59"/>
      <c r="D3661" s="59"/>
      <c r="E3661" s="95">
        <f t="shared" si="109"/>
        <v>0</v>
      </c>
    </row>
    <row r="3662" spans="1:5" x14ac:dyDescent="0.3">
      <c r="A3662" s="73"/>
      <c r="B3662" s="127"/>
      <c r="C3662" s="14"/>
      <c r="D3662" s="14"/>
      <c r="E3662" s="79">
        <f t="shared" si="109"/>
        <v>0</v>
      </c>
    </row>
    <row r="3663" spans="1:5" x14ac:dyDescent="0.3">
      <c r="A3663" s="66" t="s">
        <v>884</v>
      </c>
      <c r="B3663" s="130">
        <v>6160000</v>
      </c>
      <c r="C3663" s="59"/>
      <c r="D3663" s="59"/>
      <c r="E3663" s="95">
        <f t="shared" si="109"/>
        <v>6160000</v>
      </c>
    </row>
    <row r="3664" spans="1:5" x14ac:dyDescent="0.3">
      <c r="A3664" s="367"/>
      <c r="B3664" s="127"/>
      <c r="C3664" s="14"/>
      <c r="D3664" s="14"/>
      <c r="E3664" s="14"/>
    </row>
    <row r="3665" spans="1:5" x14ac:dyDescent="0.3">
      <c r="A3665" s="325" t="s">
        <v>303</v>
      </c>
      <c r="B3665" s="66">
        <f>B3421</f>
        <v>80850084.894139394</v>
      </c>
      <c r="C3665" s="66">
        <f>C3421</f>
        <v>0</v>
      </c>
      <c r="D3665" s="66">
        <f>D3421</f>
        <v>6387993.9647074966</v>
      </c>
      <c r="E3665" s="66">
        <f>E3421</f>
        <v>74462090.9294319</v>
      </c>
    </row>
    <row r="3666" spans="1:5" x14ac:dyDescent="0.3">
      <c r="A3666" s="333"/>
      <c r="B3666" s="331"/>
      <c r="C3666" s="331"/>
      <c r="D3666" s="331"/>
      <c r="E3666" s="331"/>
    </row>
    <row r="3667" spans="1:5" x14ac:dyDescent="0.3">
      <c r="A3667" s="325" t="s">
        <v>304</v>
      </c>
      <c r="B3667" s="66">
        <f>B3427+B3534+B3607</f>
        <v>74240300</v>
      </c>
      <c r="C3667" s="66">
        <f>C3427+C3534+C3607</f>
        <v>15265037.17</v>
      </c>
      <c r="D3667" s="66">
        <f>D3427+D3534+D3607</f>
        <v>0</v>
      </c>
      <c r="E3667" s="66">
        <f>E3427+E3534+E3607</f>
        <v>89505337.170000002</v>
      </c>
    </row>
    <row r="3668" spans="1:5" x14ac:dyDescent="0.3">
      <c r="A3668" s="317"/>
      <c r="B3668" s="331"/>
      <c r="C3668" s="331"/>
      <c r="D3668" s="331"/>
      <c r="E3668" s="76">
        <f>B3668+C3668-D3668</f>
        <v>0</v>
      </c>
    </row>
    <row r="3669" spans="1:5" x14ac:dyDescent="0.3">
      <c r="A3669" s="325" t="s">
        <v>203</v>
      </c>
      <c r="B3669" s="66">
        <f>B3665+B3667</f>
        <v>155090384.89413941</v>
      </c>
      <c r="C3669" s="66">
        <f>C3665+C3667</f>
        <v>15265037.17</v>
      </c>
      <c r="D3669" s="66">
        <f>D3665+D3667</f>
        <v>6387993.9647074966</v>
      </c>
      <c r="E3669" s="66">
        <f>E3665+E3667</f>
        <v>163967428.0994319</v>
      </c>
    </row>
    <row r="3670" spans="1:5" x14ac:dyDescent="0.3">
      <c r="A3670" s="333"/>
      <c r="B3670" s="331"/>
      <c r="C3670" s="331"/>
      <c r="D3670" s="331"/>
      <c r="E3670" s="76">
        <f>B3670+C3670-D3670</f>
        <v>0</v>
      </c>
    </row>
    <row r="3671" spans="1:5" x14ac:dyDescent="0.3">
      <c r="A3671" s="325" t="s">
        <v>926</v>
      </c>
      <c r="B3671" s="66">
        <v>0</v>
      </c>
      <c r="C3671" s="66">
        <v>0</v>
      </c>
      <c r="D3671" s="66"/>
      <c r="E3671" s="66">
        <v>0</v>
      </c>
    </row>
    <row r="3672" spans="1:5" x14ac:dyDescent="0.3">
      <c r="A3672" s="317"/>
      <c r="B3672" s="331"/>
      <c r="C3672" s="331"/>
      <c r="D3672" s="331"/>
      <c r="E3672" s="76">
        <f>B3672+C3672-D3672</f>
        <v>0</v>
      </c>
    </row>
    <row r="3673" spans="1:5" x14ac:dyDescent="0.3">
      <c r="A3673" s="325" t="s">
        <v>927</v>
      </c>
      <c r="B3673" s="66">
        <f>B3669+B3671</f>
        <v>155090384.89413941</v>
      </c>
      <c r="C3673" s="66">
        <f>C3669+C3671</f>
        <v>15265037.17</v>
      </c>
      <c r="D3673" s="66">
        <f>D3669+D3671</f>
        <v>6387993.9647074966</v>
      </c>
      <c r="E3673" s="66">
        <f>E3669+E3671</f>
        <v>163967428.0994319</v>
      </c>
    </row>
    <row r="3674" spans="1:5" x14ac:dyDescent="0.3">
      <c r="A3674" s="22"/>
      <c r="B3674" s="326"/>
      <c r="C3674" s="286"/>
      <c r="D3674" s="286"/>
      <c r="E3674" s="286"/>
    </row>
    <row r="3675" spans="1:5" x14ac:dyDescent="0.3">
      <c r="A3675" s="367"/>
      <c r="B3675" s="127"/>
      <c r="C3675" s="14"/>
      <c r="D3675" s="14"/>
      <c r="E3675" s="14"/>
    </row>
    <row r="3676" spans="1:5" x14ac:dyDescent="0.3">
      <c r="A3676" s="693" t="s">
        <v>1115</v>
      </c>
      <c r="B3676" s="693"/>
      <c r="C3676" s="693"/>
      <c r="D3676" s="693"/>
      <c r="E3676" s="693"/>
    </row>
    <row r="3677" spans="1:5" x14ac:dyDescent="0.3">
      <c r="A3677" s="694" t="s">
        <v>413</v>
      </c>
      <c r="B3677" s="695"/>
      <c r="C3677" s="695"/>
      <c r="D3677" s="695"/>
      <c r="E3677" s="696"/>
    </row>
    <row r="3678" spans="1:5" x14ac:dyDescent="0.3">
      <c r="A3678" s="368" t="s">
        <v>701</v>
      </c>
      <c r="B3678" s="130">
        <f>B3681</f>
        <v>700858816.03550375</v>
      </c>
      <c r="C3678" s="130">
        <f>C3681</f>
        <v>0</v>
      </c>
      <c r="D3678" s="130">
        <f>D3681</f>
        <v>55375104.340445429</v>
      </c>
      <c r="E3678" s="130">
        <f>E3681</f>
        <v>645483711.69505835</v>
      </c>
    </row>
    <row r="3679" spans="1:5" x14ac:dyDescent="0.3">
      <c r="A3679" s="369" t="s">
        <v>1116</v>
      </c>
      <c r="B3679" s="127"/>
      <c r="C3679" s="14"/>
      <c r="D3679" s="14"/>
      <c r="E3679" s="14">
        <f t="shared" ref="E3679:E3734" si="110">B3679+C3679-D3679</f>
        <v>0</v>
      </c>
    </row>
    <row r="3680" spans="1:5" x14ac:dyDescent="0.3">
      <c r="A3680" s="370" t="s">
        <v>1117</v>
      </c>
      <c r="B3680" s="127">
        <v>700858816.03550375</v>
      </c>
      <c r="C3680" s="14"/>
      <c r="D3680" s="14">
        <f>'[3]P.E ANALYSIS'!$E$11</f>
        <v>55375104.340445429</v>
      </c>
      <c r="E3680" s="14">
        <f t="shared" si="110"/>
        <v>645483711.69505835</v>
      </c>
    </row>
    <row r="3681" spans="1:5" x14ac:dyDescent="0.3">
      <c r="A3681" s="368" t="s">
        <v>1118</v>
      </c>
      <c r="B3681" s="130">
        <f>B3680</f>
        <v>700858816.03550375</v>
      </c>
      <c r="C3681" s="130">
        <f>C3680</f>
        <v>0</v>
      </c>
      <c r="D3681" s="130">
        <f>D3680</f>
        <v>55375104.340445429</v>
      </c>
      <c r="E3681" s="130">
        <f>E3680</f>
        <v>645483711.69505835</v>
      </c>
    </row>
    <row r="3682" spans="1:5" x14ac:dyDescent="0.3">
      <c r="A3682" s="367"/>
      <c r="B3682" s="127"/>
      <c r="C3682" s="14"/>
      <c r="D3682" s="14"/>
      <c r="E3682" s="14">
        <f t="shared" si="110"/>
        <v>0</v>
      </c>
    </row>
    <row r="3683" spans="1:5" x14ac:dyDescent="0.3">
      <c r="A3683" s="371" t="s">
        <v>727</v>
      </c>
      <c r="B3683" s="130">
        <f>B3735+B3773</f>
        <v>20200000</v>
      </c>
      <c r="C3683" s="130">
        <f>C3735+C3773</f>
        <v>62992716</v>
      </c>
      <c r="D3683" s="366">
        <f>D3735+D3773</f>
        <v>2600000</v>
      </c>
      <c r="E3683" s="366">
        <f>E3735+E3773</f>
        <v>80592716</v>
      </c>
    </row>
    <row r="3684" spans="1:5" x14ac:dyDescent="0.3">
      <c r="A3684" s="369" t="s">
        <v>1119</v>
      </c>
      <c r="B3684" s="127"/>
      <c r="C3684" s="14"/>
      <c r="D3684" s="14"/>
      <c r="E3684" s="14">
        <f t="shared" si="110"/>
        <v>0</v>
      </c>
    </row>
    <row r="3685" spans="1:5" x14ac:dyDescent="0.3">
      <c r="A3685" s="370" t="s">
        <v>1120</v>
      </c>
      <c r="B3685" s="127" t="s">
        <v>1121</v>
      </c>
      <c r="C3685" s="14"/>
      <c r="D3685" s="14"/>
      <c r="E3685" s="14">
        <v>0</v>
      </c>
    </row>
    <row r="3686" spans="1:5" x14ac:dyDescent="0.3">
      <c r="A3686" s="368" t="s">
        <v>731</v>
      </c>
      <c r="B3686" s="366">
        <v>0</v>
      </c>
      <c r="C3686" s="59"/>
      <c r="D3686" s="59"/>
      <c r="E3686" s="59">
        <f t="shared" si="110"/>
        <v>0</v>
      </c>
    </row>
    <row r="3687" spans="1:5" x14ac:dyDescent="0.3">
      <c r="A3687" s="372" t="s">
        <v>1122</v>
      </c>
      <c r="B3687" s="127"/>
      <c r="C3687" s="14"/>
      <c r="D3687" s="14"/>
      <c r="E3687" s="14">
        <f t="shared" si="110"/>
        <v>0</v>
      </c>
    </row>
    <row r="3688" spans="1:5" x14ac:dyDescent="0.3">
      <c r="A3688" s="373" t="s">
        <v>1123</v>
      </c>
      <c r="B3688" s="127">
        <v>450000</v>
      </c>
      <c r="C3688" s="14"/>
      <c r="D3688" s="14">
        <v>200000</v>
      </c>
      <c r="E3688" s="14">
        <f t="shared" si="110"/>
        <v>250000</v>
      </c>
    </row>
    <row r="3689" spans="1:5" x14ac:dyDescent="0.3">
      <c r="A3689" s="368" t="s">
        <v>731</v>
      </c>
      <c r="B3689" s="366">
        <f>B3688</f>
        <v>450000</v>
      </c>
      <c r="C3689" s="366">
        <f>C3688</f>
        <v>0</v>
      </c>
      <c r="D3689" s="130">
        <f>D3688</f>
        <v>200000</v>
      </c>
      <c r="E3689" s="366">
        <f>E3688</f>
        <v>250000</v>
      </c>
    </row>
    <row r="3690" spans="1:5" x14ac:dyDescent="0.3">
      <c r="A3690" s="369" t="s">
        <v>1124</v>
      </c>
      <c r="B3690" s="127"/>
      <c r="C3690" s="14"/>
      <c r="D3690" s="14"/>
      <c r="E3690" s="14">
        <f t="shared" si="110"/>
        <v>0</v>
      </c>
    </row>
    <row r="3691" spans="1:5" x14ac:dyDescent="0.3">
      <c r="A3691" s="374" t="s">
        <v>1125</v>
      </c>
      <c r="B3691" s="127">
        <v>700000</v>
      </c>
      <c r="C3691" s="14"/>
      <c r="D3691" s="14"/>
      <c r="E3691" s="14">
        <f t="shared" si="110"/>
        <v>700000</v>
      </c>
    </row>
    <row r="3692" spans="1:5" x14ac:dyDescent="0.3">
      <c r="A3692" s="370" t="s">
        <v>1126</v>
      </c>
      <c r="B3692" s="127">
        <v>1500000</v>
      </c>
      <c r="C3692" s="14"/>
      <c r="D3692" s="14">
        <v>500000</v>
      </c>
      <c r="E3692" s="14">
        <f t="shared" si="110"/>
        <v>1000000</v>
      </c>
    </row>
    <row r="3693" spans="1:5" x14ac:dyDescent="0.3">
      <c r="A3693" s="370" t="s">
        <v>1127</v>
      </c>
      <c r="B3693" s="127">
        <v>1000000</v>
      </c>
      <c r="C3693" s="14"/>
      <c r="D3693" s="14"/>
      <c r="E3693" s="14">
        <f t="shared" si="110"/>
        <v>1000000</v>
      </c>
    </row>
    <row r="3694" spans="1:5" x14ac:dyDescent="0.3">
      <c r="A3694" s="370" t="s">
        <v>1128</v>
      </c>
      <c r="B3694" s="127">
        <v>0</v>
      </c>
      <c r="C3694" s="14">
        <v>10000000</v>
      </c>
      <c r="D3694" s="14"/>
      <c r="E3694" s="14">
        <f t="shared" si="110"/>
        <v>10000000</v>
      </c>
    </row>
    <row r="3695" spans="1:5" x14ac:dyDescent="0.3">
      <c r="A3695" s="368" t="s">
        <v>6</v>
      </c>
      <c r="B3695" s="130">
        <f>B3691+B3692+B3693+B3694</f>
        <v>3200000</v>
      </c>
      <c r="C3695" s="130">
        <f>C3691+C3692+C3693+C3694</f>
        <v>10000000</v>
      </c>
      <c r="D3695" s="130">
        <f>D3691+D3692+D3693+D3694</f>
        <v>500000</v>
      </c>
      <c r="E3695" s="130">
        <f>E3691+E3692+E3693+E3694</f>
        <v>12700000</v>
      </c>
    </row>
    <row r="3696" spans="1:5" x14ac:dyDescent="0.3">
      <c r="A3696" s="370" t="s">
        <v>1129</v>
      </c>
      <c r="B3696" s="127"/>
      <c r="C3696" s="14"/>
      <c r="D3696" s="14"/>
      <c r="E3696" s="14">
        <f t="shared" si="110"/>
        <v>0</v>
      </c>
    </row>
    <row r="3697" spans="1:5" x14ac:dyDescent="0.3">
      <c r="A3697" s="374" t="s">
        <v>1130</v>
      </c>
      <c r="B3697" s="127">
        <v>1500000</v>
      </c>
      <c r="C3697" s="14"/>
      <c r="D3697" s="14"/>
      <c r="E3697" s="14">
        <f t="shared" si="110"/>
        <v>1500000</v>
      </c>
    </row>
    <row r="3698" spans="1:5" x14ac:dyDescent="0.3">
      <c r="A3698" s="374" t="s">
        <v>1131</v>
      </c>
      <c r="B3698" s="127">
        <v>0</v>
      </c>
      <c r="C3698" s="14"/>
      <c r="D3698" s="14"/>
      <c r="E3698" s="14">
        <f t="shared" si="110"/>
        <v>0</v>
      </c>
    </row>
    <row r="3699" spans="1:5" x14ac:dyDescent="0.3">
      <c r="A3699" s="374" t="s">
        <v>1132</v>
      </c>
      <c r="B3699" s="127">
        <v>1000000</v>
      </c>
      <c r="C3699" s="14"/>
      <c r="D3699" s="14"/>
      <c r="E3699" s="14">
        <f t="shared" si="110"/>
        <v>1000000</v>
      </c>
    </row>
    <row r="3700" spans="1:5" x14ac:dyDescent="0.3">
      <c r="A3700" s="375" t="s">
        <v>6</v>
      </c>
      <c r="B3700" s="366">
        <v>2500000</v>
      </c>
      <c r="C3700" s="59"/>
      <c r="D3700" s="59"/>
      <c r="E3700" s="59">
        <f t="shared" si="110"/>
        <v>2500000</v>
      </c>
    </row>
    <row r="3701" spans="1:5" x14ac:dyDescent="0.3">
      <c r="A3701" s="369" t="s">
        <v>1133</v>
      </c>
      <c r="B3701" s="127"/>
      <c r="C3701" s="14"/>
      <c r="D3701" s="14"/>
      <c r="E3701" s="14">
        <f t="shared" si="110"/>
        <v>0</v>
      </c>
    </row>
    <row r="3702" spans="1:5" x14ac:dyDescent="0.3">
      <c r="A3702" s="370" t="s">
        <v>1134</v>
      </c>
      <c r="B3702" s="127">
        <v>800000</v>
      </c>
      <c r="C3702" s="14"/>
      <c r="D3702" s="14">
        <v>300000</v>
      </c>
      <c r="E3702" s="14">
        <f t="shared" si="110"/>
        <v>500000</v>
      </c>
    </row>
    <row r="3703" spans="1:5" x14ac:dyDescent="0.3">
      <c r="A3703" s="370" t="s">
        <v>1135</v>
      </c>
      <c r="B3703" s="127"/>
      <c r="C3703" s="14"/>
      <c r="D3703" s="14"/>
      <c r="E3703" s="14">
        <f t="shared" si="110"/>
        <v>0</v>
      </c>
    </row>
    <row r="3704" spans="1:5" x14ac:dyDescent="0.3">
      <c r="A3704" s="368" t="s">
        <v>6</v>
      </c>
      <c r="B3704" s="366">
        <f>B3702</f>
        <v>800000</v>
      </c>
      <c r="C3704" s="366">
        <f>C3702</f>
        <v>0</v>
      </c>
      <c r="D3704" s="366">
        <f>D3702</f>
        <v>300000</v>
      </c>
      <c r="E3704" s="130">
        <f>E3702</f>
        <v>500000</v>
      </c>
    </row>
    <row r="3705" spans="1:5" x14ac:dyDescent="0.3">
      <c r="A3705" s="369" t="s">
        <v>1136</v>
      </c>
      <c r="B3705" s="127"/>
      <c r="C3705" s="14"/>
      <c r="D3705" s="14"/>
      <c r="E3705" s="14">
        <f t="shared" si="110"/>
        <v>0</v>
      </c>
    </row>
    <row r="3706" spans="1:5" x14ac:dyDescent="0.3">
      <c r="A3706" s="370" t="s">
        <v>1137</v>
      </c>
      <c r="B3706" s="127">
        <v>800000</v>
      </c>
      <c r="C3706" s="14"/>
      <c r="D3706" s="14"/>
      <c r="E3706" s="14">
        <f t="shared" si="110"/>
        <v>800000</v>
      </c>
    </row>
    <row r="3707" spans="1:5" x14ac:dyDescent="0.3">
      <c r="A3707" s="374" t="s">
        <v>1138</v>
      </c>
      <c r="B3707" s="127">
        <v>1500000</v>
      </c>
      <c r="C3707" s="14"/>
      <c r="D3707" s="14">
        <v>700000</v>
      </c>
      <c r="E3707" s="14">
        <f t="shared" si="110"/>
        <v>800000</v>
      </c>
    </row>
    <row r="3708" spans="1:5" x14ac:dyDescent="0.3">
      <c r="A3708" s="368" t="s">
        <v>6</v>
      </c>
      <c r="B3708" s="366">
        <f>B3706+B3707</f>
        <v>2300000</v>
      </c>
      <c r="C3708" s="366">
        <f>C3706+C3707</f>
        <v>0</v>
      </c>
      <c r="D3708" s="366">
        <f>D3706+D3707</f>
        <v>700000</v>
      </c>
      <c r="E3708" s="130">
        <f>E3706+E3707</f>
        <v>1600000</v>
      </c>
    </row>
    <row r="3709" spans="1:5" x14ac:dyDescent="0.3">
      <c r="A3709" s="369" t="s">
        <v>1139</v>
      </c>
      <c r="B3709" s="127"/>
      <c r="C3709" s="14"/>
      <c r="D3709" s="14"/>
      <c r="E3709" s="14">
        <f t="shared" si="110"/>
        <v>0</v>
      </c>
    </row>
    <row r="3710" spans="1:5" x14ac:dyDescent="0.3">
      <c r="A3710" s="374" t="s">
        <v>1140</v>
      </c>
      <c r="B3710" s="127">
        <v>700000</v>
      </c>
      <c r="C3710" s="14"/>
      <c r="D3710" s="14"/>
      <c r="E3710" s="14">
        <f t="shared" si="110"/>
        <v>700000</v>
      </c>
    </row>
    <row r="3711" spans="1:5" x14ac:dyDescent="0.3">
      <c r="A3711" s="368" t="s">
        <v>6</v>
      </c>
      <c r="B3711" s="366">
        <v>700000</v>
      </c>
      <c r="C3711" s="59"/>
      <c r="D3711" s="59"/>
      <c r="E3711" s="59">
        <f t="shared" si="110"/>
        <v>700000</v>
      </c>
    </row>
    <row r="3712" spans="1:5" x14ac:dyDescent="0.3">
      <c r="A3712" s="369" t="s">
        <v>1141</v>
      </c>
      <c r="B3712" s="127"/>
      <c r="C3712" s="14"/>
      <c r="D3712" s="14"/>
      <c r="E3712" s="14">
        <f t="shared" si="110"/>
        <v>0</v>
      </c>
    </row>
    <row r="3713" spans="1:5" x14ac:dyDescent="0.3">
      <c r="A3713" s="374" t="s">
        <v>1142</v>
      </c>
      <c r="B3713" s="127">
        <v>1000000</v>
      </c>
      <c r="C3713" s="14"/>
      <c r="D3713" s="14"/>
      <c r="E3713" s="14">
        <f t="shared" si="110"/>
        <v>1000000</v>
      </c>
    </row>
    <row r="3714" spans="1:5" x14ac:dyDescent="0.3">
      <c r="A3714" s="374" t="s">
        <v>1143</v>
      </c>
      <c r="B3714" s="127"/>
      <c r="C3714" s="14"/>
      <c r="D3714" s="14"/>
      <c r="E3714" s="14">
        <f t="shared" si="110"/>
        <v>0</v>
      </c>
    </row>
    <row r="3715" spans="1:5" x14ac:dyDescent="0.3">
      <c r="A3715" s="370" t="s">
        <v>1144</v>
      </c>
      <c r="B3715" s="127">
        <v>250000</v>
      </c>
      <c r="C3715" s="14"/>
      <c r="D3715" s="14"/>
      <c r="E3715" s="14">
        <f t="shared" si="110"/>
        <v>250000</v>
      </c>
    </row>
    <row r="3716" spans="1:5" x14ac:dyDescent="0.3">
      <c r="A3716" s="368" t="s">
        <v>6</v>
      </c>
      <c r="B3716" s="366">
        <v>1250000</v>
      </c>
      <c r="C3716" s="59"/>
      <c r="D3716" s="59"/>
      <c r="E3716" s="59">
        <f t="shared" si="110"/>
        <v>1250000</v>
      </c>
    </row>
    <row r="3717" spans="1:5" x14ac:dyDescent="0.3">
      <c r="A3717" s="369" t="s">
        <v>1145</v>
      </c>
      <c r="B3717" s="127"/>
      <c r="C3717" s="14"/>
      <c r="D3717" s="14"/>
      <c r="E3717" s="14">
        <f t="shared" si="110"/>
        <v>0</v>
      </c>
    </row>
    <row r="3718" spans="1:5" x14ac:dyDescent="0.3">
      <c r="A3718" s="374" t="s">
        <v>1146</v>
      </c>
      <c r="B3718" s="127">
        <v>2500000</v>
      </c>
      <c r="C3718" s="14"/>
      <c r="D3718" s="14"/>
      <c r="E3718" s="14">
        <f t="shared" si="110"/>
        <v>2500000</v>
      </c>
    </row>
    <row r="3719" spans="1:5" x14ac:dyDescent="0.3">
      <c r="A3719" s="368" t="s">
        <v>6</v>
      </c>
      <c r="B3719" s="130">
        <v>2500000</v>
      </c>
      <c r="C3719" s="7"/>
      <c r="D3719" s="7"/>
      <c r="E3719" s="7">
        <f t="shared" si="110"/>
        <v>2500000</v>
      </c>
    </row>
    <row r="3720" spans="1:5" x14ac:dyDescent="0.3">
      <c r="A3720" s="369" t="s">
        <v>1147</v>
      </c>
      <c r="B3720" s="127"/>
      <c r="C3720" s="14"/>
      <c r="D3720" s="14"/>
      <c r="E3720" s="14">
        <f t="shared" si="110"/>
        <v>0</v>
      </c>
    </row>
    <row r="3721" spans="1:5" x14ac:dyDescent="0.3">
      <c r="A3721" s="374" t="s">
        <v>1148</v>
      </c>
      <c r="B3721" s="127"/>
      <c r="C3721" s="14"/>
      <c r="D3721" s="14"/>
      <c r="E3721" s="14">
        <f t="shared" si="110"/>
        <v>0</v>
      </c>
    </row>
    <row r="3722" spans="1:5" x14ac:dyDescent="0.3">
      <c r="A3722" s="370" t="s">
        <v>1149</v>
      </c>
      <c r="B3722" s="127">
        <v>200000</v>
      </c>
      <c r="C3722" s="14"/>
      <c r="D3722" s="14">
        <v>100000</v>
      </c>
      <c r="E3722" s="14">
        <f t="shared" si="110"/>
        <v>100000</v>
      </c>
    </row>
    <row r="3723" spans="1:5" x14ac:dyDescent="0.3">
      <c r="A3723" s="370" t="s">
        <v>1150</v>
      </c>
      <c r="B3723" s="127">
        <v>800000</v>
      </c>
      <c r="C3723" s="14"/>
      <c r="D3723" s="14">
        <v>300000</v>
      </c>
      <c r="E3723" s="14">
        <f t="shared" si="110"/>
        <v>500000</v>
      </c>
    </row>
    <row r="3724" spans="1:5" x14ac:dyDescent="0.3">
      <c r="A3724" s="368" t="s">
        <v>731</v>
      </c>
      <c r="B3724" s="130">
        <f>B3722+B3723</f>
        <v>1000000</v>
      </c>
      <c r="C3724" s="130">
        <f>C3722+C3723</f>
        <v>0</v>
      </c>
      <c r="D3724" s="130">
        <f>D3722+D3723</f>
        <v>400000</v>
      </c>
      <c r="E3724" s="130">
        <f>E3722+E3723</f>
        <v>600000</v>
      </c>
    </row>
    <row r="3725" spans="1:5" x14ac:dyDescent="0.3">
      <c r="A3725" s="369" t="s">
        <v>1151</v>
      </c>
      <c r="B3725" s="127"/>
      <c r="C3725" s="14"/>
      <c r="D3725" s="14"/>
      <c r="E3725" s="14">
        <f t="shared" si="110"/>
        <v>0</v>
      </c>
    </row>
    <row r="3726" spans="1:5" x14ac:dyDescent="0.3">
      <c r="A3726" s="374" t="s">
        <v>1152</v>
      </c>
      <c r="B3726" s="127">
        <v>2500000</v>
      </c>
      <c r="C3726" s="14"/>
      <c r="D3726" s="14"/>
      <c r="E3726" s="14">
        <f t="shared" si="110"/>
        <v>2500000</v>
      </c>
    </row>
    <row r="3727" spans="1:5" x14ac:dyDescent="0.3">
      <c r="A3727" s="374" t="s">
        <v>1153</v>
      </c>
      <c r="B3727" s="127"/>
      <c r="C3727" s="14"/>
      <c r="D3727" s="14"/>
      <c r="E3727" s="14">
        <f t="shared" si="110"/>
        <v>0</v>
      </c>
    </row>
    <row r="3728" spans="1:5" x14ac:dyDescent="0.3">
      <c r="A3728" s="368" t="s">
        <v>6</v>
      </c>
      <c r="B3728" s="366">
        <v>2500000</v>
      </c>
      <c r="C3728" s="59"/>
      <c r="D3728" s="59"/>
      <c r="E3728" s="59">
        <f t="shared" si="110"/>
        <v>2500000</v>
      </c>
    </row>
    <row r="3729" spans="1:5" x14ac:dyDescent="0.3">
      <c r="A3729" s="369" t="s">
        <v>1154</v>
      </c>
      <c r="B3729" s="127"/>
      <c r="C3729" s="14"/>
      <c r="D3729" s="14"/>
      <c r="E3729" s="14">
        <f t="shared" si="110"/>
        <v>0</v>
      </c>
    </row>
    <row r="3730" spans="1:5" x14ac:dyDescent="0.3">
      <c r="A3730" s="374" t="s">
        <v>1155</v>
      </c>
      <c r="B3730" s="127">
        <v>2000000</v>
      </c>
      <c r="C3730" s="14"/>
      <c r="D3730" s="14"/>
      <c r="E3730" s="14">
        <f t="shared" si="110"/>
        <v>2000000</v>
      </c>
    </row>
    <row r="3731" spans="1:5" x14ac:dyDescent="0.3">
      <c r="A3731" s="374" t="s">
        <v>1156</v>
      </c>
      <c r="B3731" s="127">
        <v>1000000</v>
      </c>
      <c r="C3731" s="14"/>
      <c r="D3731" s="14">
        <v>500000</v>
      </c>
      <c r="E3731" s="14">
        <f t="shared" si="110"/>
        <v>500000</v>
      </c>
    </row>
    <row r="3732" spans="1:5" x14ac:dyDescent="0.3">
      <c r="A3732" s="374" t="s">
        <v>1157</v>
      </c>
      <c r="B3732" s="127"/>
      <c r="C3732" s="14"/>
      <c r="D3732" s="14"/>
      <c r="E3732" s="14">
        <f t="shared" si="110"/>
        <v>0</v>
      </c>
    </row>
    <row r="3733" spans="1:5" x14ac:dyDescent="0.3">
      <c r="A3733" s="376" t="s">
        <v>6</v>
      </c>
      <c r="B3733" s="130">
        <f>B3730+B3731+B3732</f>
        <v>3000000</v>
      </c>
      <c r="C3733" s="130">
        <f>C3730+C3731+C3732</f>
        <v>0</v>
      </c>
      <c r="D3733" s="130">
        <f>D3730+D3731+D3732</f>
        <v>500000</v>
      </c>
      <c r="E3733" s="130">
        <f>E3730+E3731+E3732</f>
        <v>2500000</v>
      </c>
    </row>
    <row r="3734" spans="1:5" x14ac:dyDescent="0.3">
      <c r="A3734" s="377"/>
      <c r="B3734" s="154"/>
      <c r="C3734" s="40"/>
      <c r="D3734" s="40"/>
      <c r="E3734" s="40">
        <f t="shared" si="110"/>
        <v>0</v>
      </c>
    </row>
    <row r="3735" spans="1:5" x14ac:dyDescent="0.3">
      <c r="A3735" s="378" t="s">
        <v>6</v>
      </c>
      <c r="B3735" s="130">
        <f>B3686+B3689+B3695+B3700+B3704+B3708+B3711+B3716+B3719+B3724+B3728+B3733</f>
        <v>20200000</v>
      </c>
      <c r="C3735" s="130">
        <f>C3686+C3689+C3695+C3700+C3704+C3708+C3711+C3716+C3719+C3724+C3728+C3733</f>
        <v>10000000</v>
      </c>
      <c r="D3735" s="130">
        <f>D3686+D3689+D3695+D3700+D3704+D3708+D3711+D3716+D3719+D3724+D3728+D3733</f>
        <v>2600000</v>
      </c>
      <c r="E3735" s="130">
        <f>E3686+E3689+E3695+E3700+E3704+E3708+E3711+E3716+E3719+E3724+E3728+E3733</f>
        <v>27600000</v>
      </c>
    </row>
    <row r="3736" spans="1:5" x14ac:dyDescent="0.3">
      <c r="A3736" s="379" t="s">
        <v>1158</v>
      </c>
      <c r="B3736" s="127"/>
      <c r="C3736" s="14"/>
      <c r="D3736" s="14"/>
      <c r="E3736" s="14"/>
    </row>
    <row r="3737" spans="1:5" x14ac:dyDescent="0.3">
      <c r="A3737" s="26" t="s">
        <v>1103</v>
      </c>
      <c r="B3737" s="127"/>
      <c r="C3737" s="14">
        <v>134315</v>
      </c>
      <c r="D3737" s="14"/>
      <c r="E3737" s="14">
        <f>B3737+C3737-D3737</f>
        <v>134315</v>
      </c>
    </row>
    <row r="3738" spans="1:5" x14ac:dyDescent="0.3">
      <c r="A3738" s="26" t="s">
        <v>1103</v>
      </c>
      <c r="B3738" s="127"/>
      <c r="C3738" s="14">
        <v>429900</v>
      </c>
      <c r="D3738" s="14"/>
      <c r="E3738" s="14">
        <f t="shared" ref="E3738:E3772" si="111">B3738+C3738-D3738</f>
        <v>429900</v>
      </c>
    </row>
    <row r="3739" spans="1:5" x14ac:dyDescent="0.3">
      <c r="A3739" s="26" t="s">
        <v>1159</v>
      </c>
      <c r="B3739" s="127"/>
      <c r="C3739" s="14">
        <v>46200</v>
      </c>
      <c r="D3739" s="14"/>
      <c r="E3739" s="14">
        <f t="shared" si="111"/>
        <v>46200</v>
      </c>
    </row>
    <row r="3740" spans="1:5" x14ac:dyDescent="0.3">
      <c r="A3740" s="26" t="s">
        <v>1160</v>
      </c>
      <c r="B3740" s="127"/>
      <c r="C3740" s="14">
        <v>11940</v>
      </c>
      <c r="D3740" s="14"/>
      <c r="E3740" s="14">
        <f t="shared" si="111"/>
        <v>11940</v>
      </c>
    </row>
    <row r="3741" spans="1:5" x14ac:dyDescent="0.3">
      <c r="A3741" s="26" t="s">
        <v>1160</v>
      </c>
      <c r="B3741" s="127"/>
      <c r="C3741" s="14">
        <v>86760</v>
      </c>
      <c r="D3741" s="14"/>
      <c r="E3741" s="14">
        <f t="shared" si="111"/>
        <v>86760</v>
      </c>
    </row>
    <row r="3742" spans="1:5" x14ac:dyDescent="0.3">
      <c r="A3742" s="26" t="s">
        <v>1160</v>
      </c>
      <c r="B3742" s="127"/>
      <c r="C3742" s="14">
        <v>36780</v>
      </c>
      <c r="D3742" s="14"/>
      <c r="E3742" s="14">
        <f t="shared" si="111"/>
        <v>36780</v>
      </c>
    </row>
    <row r="3743" spans="1:5" x14ac:dyDescent="0.3">
      <c r="A3743" s="26" t="s">
        <v>1160</v>
      </c>
      <c r="B3743" s="127"/>
      <c r="C3743" s="14">
        <v>284340</v>
      </c>
      <c r="D3743" s="14"/>
      <c r="E3743" s="14">
        <f t="shared" si="111"/>
        <v>284340</v>
      </c>
    </row>
    <row r="3744" spans="1:5" x14ac:dyDescent="0.3">
      <c r="A3744" s="26" t="s">
        <v>1160</v>
      </c>
      <c r="B3744" s="127"/>
      <c r="C3744" s="14">
        <v>300000</v>
      </c>
      <c r="D3744" s="14"/>
      <c r="E3744" s="14">
        <f t="shared" si="111"/>
        <v>300000</v>
      </c>
    </row>
    <row r="3745" spans="1:5" x14ac:dyDescent="0.3">
      <c r="A3745" s="26" t="s">
        <v>1161</v>
      </c>
      <c r="B3745" s="127"/>
      <c r="C3745" s="14">
        <v>182200</v>
      </c>
      <c r="D3745" s="14"/>
      <c r="E3745" s="14">
        <f t="shared" si="111"/>
        <v>182200</v>
      </c>
    </row>
    <row r="3746" spans="1:5" x14ac:dyDescent="0.3">
      <c r="A3746" s="26" t="s">
        <v>1160</v>
      </c>
      <c r="B3746" s="127"/>
      <c r="C3746" s="14">
        <v>12520</v>
      </c>
      <c r="D3746" s="14"/>
      <c r="E3746" s="14">
        <f t="shared" si="111"/>
        <v>12520</v>
      </c>
    </row>
    <row r="3747" spans="1:5" x14ac:dyDescent="0.3">
      <c r="A3747" s="26" t="s">
        <v>1162</v>
      </c>
      <c r="B3747" s="127"/>
      <c r="C3747" s="14">
        <v>118000</v>
      </c>
      <c r="D3747" s="14"/>
      <c r="E3747" s="14">
        <f t="shared" si="111"/>
        <v>118000</v>
      </c>
    </row>
    <row r="3748" spans="1:5" x14ac:dyDescent="0.3">
      <c r="A3748" s="26" t="s">
        <v>1103</v>
      </c>
      <c r="B3748" s="127"/>
      <c r="C3748" s="14">
        <v>246240</v>
      </c>
      <c r="D3748" s="14"/>
      <c r="E3748" s="14">
        <f t="shared" si="111"/>
        <v>246240</v>
      </c>
    </row>
    <row r="3749" spans="1:5" x14ac:dyDescent="0.3">
      <c r="A3749" s="26" t="s">
        <v>1103</v>
      </c>
      <c r="B3749" s="127"/>
      <c r="C3749" s="14">
        <v>597500</v>
      </c>
      <c r="D3749" s="14"/>
      <c r="E3749" s="14">
        <f t="shared" si="111"/>
        <v>597500</v>
      </c>
    </row>
    <row r="3750" spans="1:5" x14ac:dyDescent="0.3">
      <c r="A3750" s="26" t="s">
        <v>1163</v>
      </c>
      <c r="B3750" s="127"/>
      <c r="C3750" s="14">
        <v>24500</v>
      </c>
      <c r="D3750" s="14"/>
      <c r="E3750" s="14">
        <f t="shared" si="111"/>
        <v>24500</v>
      </c>
    </row>
    <row r="3751" spans="1:5" x14ac:dyDescent="0.3">
      <c r="A3751" s="26" t="s">
        <v>1164</v>
      </c>
      <c r="B3751" s="127"/>
      <c r="C3751" s="14">
        <v>1596645</v>
      </c>
      <c r="D3751" s="14"/>
      <c r="E3751" s="14">
        <f t="shared" si="111"/>
        <v>1596645</v>
      </c>
    </row>
    <row r="3752" spans="1:5" x14ac:dyDescent="0.3">
      <c r="A3752" s="26" t="s">
        <v>1165</v>
      </c>
      <c r="B3752" s="127"/>
      <c r="C3752" s="14">
        <v>8019432</v>
      </c>
      <c r="D3752" s="14"/>
      <c r="E3752" s="14">
        <f t="shared" si="111"/>
        <v>8019432</v>
      </c>
    </row>
    <row r="3753" spans="1:5" x14ac:dyDescent="0.3">
      <c r="A3753" s="26" t="s">
        <v>1160</v>
      </c>
      <c r="B3753" s="127"/>
      <c r="C3753" s="14">
        <v>227520</v>
      </c>
      <c r="D3753" s="14"/>
      <c r="E3753" s="14">
        <f t="shared" si="111"/>
        <v>227520</v>
      </c>
    </row>
    <row r="3754" spans="1:5" x14ac:dyDescent="0.3">
      <c r="A3754" s="26" t="s">
        <v>1160</v>
      </c>
      <c r="B3754" s="127"/>
      <c r="C3754" s="14">
        <v>13200</v>
      </c>
      <c r="D3754" s="14"/>
      <c r="E3754" s="14">
        <f t="shared" si="111"/>
        <v>13200</v>
      </c>
    </row>
    <row r="3755" spans="1:5" x14ac:dyDescent="0.3">
      <c r="A3755" s="26" t="s">
        <v>1166</v>
      </c>
      <c r="B3755" s="127"/>
      <c r="C3755" s="14">
        <v>48610</v>
      </c>
      <c r="D3755" s="14"/>
      <c r="E3755" s="14">
        <f t="shared" si="111"/>
        <v>48610</v>
      </c>
    </row>
    <row r="3756" spans="1:5" x14ac:dyDescent="0.3">
      <c r="A3756" s="26" t="s">
        <v>1163</v>
      </c>
      <c r="B3756" s="127"/>
      <c r="C3756" s="14">
        <v>169400</v>
      </c>
      <c r="D3756" s="14"/>
      <c r="E3756" s="14">
        <f t="shared" si="111"/>
        <v>169400</v>
      </c>
    </row>
    <row r="3757" spans="1:5" x14ac:dyDescent="0.3">
      <c r="A3757" s="26" t="s">
        <v>1167</v>
      </c>
      <c r="B3757" s="127"/>
      <c r="C3757" s="14">
        <v>246732</v>
      </c>
      <c r="D3757" s="14"/>
      <c r="E3757" s="14">
        <f t="shared" si="111"/>
        <v>246732</v>
      </c>
    </row>
    <row r="3758" spans="1:5" x14ac:dyDescent="0.3">
      <c r="A3758" s="26" t="s">
        <v>1163</v>
      </c>
      <c r="B3758" s="127"/>
      <c r="C3758" s="14">
        <v>151540</v>
      </c>
      <c r="D3758" s="14"/>
      <c r="E3758" s="14">
        <f t="shared" si="111"/>
        <v>151540</v>
      </c>
    </row>
    <row r="3759" spans="1:5" x14ac:dyDescent="0.3">
      <c r="A3759" s="26" t="s">
        <v>1160</v>
      </c>
      <c r="B3759" s="127"/>
      <c r="C3759" s="14">
        <v>4320</v>
      </c>
      <c r="D3759" s="14"/>
      <c r="E3759" s="14">
        <f t="shared" si="111"/>
        <v>4320</v>
      </c>
    </row>
    <row r="3760" spans="1:5" x14ac:dyDescent="0.3">
      <c r="A3760" s="26" t="s">
        <v>1168</v>
      </c>
      <c r="B3760" s="127"/>
      <c r="C3760" s="14">
        <f>7337460+5060874</f>
        <v>12398334</v>
      </c>
      <c r="D3760" s="14"/>
      <c r="E3760" s="14">
        <f t="shared" si="111"/>
        <v>12398334</v>
      </c>
    </row>
    <row r="3761" spans="1:5" x14ac:dyDescent="0.3">
      <c r="A3761" s="26" t="s">
        <v>1169</v>
      </c>
      <c r="B3761" s="127"/>
      <c r="C3761" s="14">
        <v>2000000</v>
      </c>
      <c r="D3761" s="14"/>
      <c r="E3761" s="14">
        <f t="shared" si="111"/>
        <v>2000000</v>
      </c>
    </row>
    <row r="3762" spans="1:5" x14ac:dyDescent="0.3">
      <c r="A3762" s="26" t="s">
        <v>1170</v>
      </c>
      <c r="B3762" s="127"/>
      <c r="C3762" s="14">
        <v>867680</v>
      </c>
      <c r="D3762" s="14"/>
      <c r="E3762" s="14">
        <f t="shared" si="111"/>
        <v>867680</v>
      </c>
    </row>
    <row r="3763" spans="1:5" x14ac:dyDescent="0.3">
      <c r="A3763" s="26" t="s">
        <v>1167</v>
      </c>
      <c r="B3763" s="127"/>
      <c r="C3763" s="14">
        <v>144540</v>
      </c>
      <c r="D3763" s="14"/>
      <c r="E3763" s="14">
        <f t="shared" si="111"/>
        <v>144540</v>
      </c>
    </row>
    <row r="3764" spans="1:5" x14ac:dyDescent="0.3">
      <c r="A3764" s="26" t="s">
        <v>1171</v>
      </c>
      <c r="B3764" s="127"/>
      <c r="C3764" s="14">
        <v>995000</v>
      </c>
      <c r="D3764" s="14"/>
      <c r="E3764" s="14">
        <f t="shared" si="111"/>
        <v>995000</v>
      </c>
    </row>
    <row r="3765" spans="1:5" ht="37.5" x14ac:dyDescent="0.3">
      <c r="A3765" s="26" t="s">
        <v>1172</v>
      </c>
      <c r="B3765" s="127"/>
      <c r="C3765" s="14">
        <v>2997800</v>
      </c>
      <c r="D3765" s="14"/>
      <c r="E3765" s="14">
        <f t="shared" si="111"/>
        <v>2997800</v>
      </c>
    </row>
    <row r="3766" spans="1:5" x14ac:dyDescent="0.3">
      <c r="A3766" s="26" t="s">
        <v>1173</v>
      </c>
      <c r="B3766" s="127"/>
      <c r="C3766" s="14">
        <v>800387</v>
      </c>
      <c r="D3766" s="14"/>
      <c r="E3766" s="14">
        <f t="shared" si="111"/>
        <v>800387</v>
      </c>
    </row>
    <row r="3767" spans="1:5" x14ac:dyDescent="0.3">
      <c r="A3767" s="26" t="s">
        <v>1174</v>
      </c>
      <c r="B3767" s="127"/>
      <c r="C3767" s="14">
        <v>1361000</v>
      </c>
      <c r="D3767" s="14"/>
      <c r="E3767" s="14">
        <f t="shared" si="111"/>
        <v>1361000</v>
      </c>
    </row>
    <row r="3768" spans="1:5" x14ac:dyDescent="0.3">
      <c r="A3768" s="26" t="s">
        <v>1103</v>
      </c>
      <c r="B3768" s="127"/>
      <c r="C3768" s="14">
        <v>375970</v>
      </c>
      <c r="D3768" s="14"/>
      <c r="E3768" s="14">
        <f t="shared" si="111"/>
        <v>375970</v>
      </c>
    </row>
    <row r="3769" spans="1:5" x14ac:dyDescent="0.3">
      <c r="A3769" s="26" t="s">
        <v>1175</v>
      </c>
      <c r="B3769" s="127"/>
      <c r="C3769" s="14">
        <v>16058700</v>
      </c>
      <c r="D3769" s="14"/>
      <c r="E3769" s="14">
        <f t="shared" si="111"/>
        <v>16058700</v>
      </c>
    </row>
    <row r="3770" spans="1:5" x14ac:dyDescent="0.3">
      <c r="A3770" s="26" t="s">
        <v>1176</v>
      </c>
      <c r="B3770" s="127"/>
      <c r="C3770" s="14">
        <v>1449000</v>
      </c>
      <c r="D3770" s="14"/>
      <c r="E3770" s="14">
        <f t="shared" si="111"/>
        <v>1449000</v>
      </c>
    </row>
    <row r="3771" spans="1:5" x14ac:dyDescent="0.3">
      <c r="A3771" s="26" t="s">
        <v>1167</v>
      </c>
      <c r="B3771" s="127"/>
      <c r="C3771" s="14">
        <v>285186</v>
      </c>
      <c r="D3771" s="14"/>
      <c r="E3771" s="14">
        <f t="shared" si="111"/>
        <v>285186</v>
      </c>
    </row>
    <row r="3772" spans="1:5" x14ac:dyDescent="0.3">
      <c r="A3772" s="26" t="s">
        <v>1167</v>
      </c>
      <c r="B3772" s="127"/>
      <c r="C3772" s="14">
        <v>270525</v>
      </c>
      <c r="D3772" s="14"/>
      <c r="E3772" s="14">
        <f t="shared" si="111"/>
        <v>270525</v>
      </c>
    </row>
    <row r="3773" spans="1:5" x14ac:dyDescent="0.3">
      <c r="A3773" s="380" t="s">
        <v>6</v>
      </c>
      <c r="B3773" s="366"/>
      <c r="C3773" s="59">
        <f>SUM(C3737:C3772)</f>
        <v>52992716</v>
      </c>
      <c r="D3773" s="59"/>
      <c r="E3773" s="59">
        <f>SUM(E3737:E3772)</f>
        <v>52992716</v>
      </c>
    </row>
    <row r="3774" spans="1:5" x14ac:dyDescent="0.3">
      <c r="A3774" s="367"/>
      <c r="B3774" s="127"/>
      <c r="C3774" s="14"/>
      <c r="D3774" s="14"/>
      <c r="E3774" s="14"/>
    </row>
    <row r="3775" spans="1:5" x14ac:dyDescent="0.3">
      <c r="A3775" s="378" t="s">
        <v>203</v>
      </c>
      <c r="B3775" s="130">
        <f>B3683+B3678</f>
        <v>721058816.03550375</v>
      </c>
      <c r="C3775" s="130">
        <f>C3683+C3678</f>
        <v>62992716</v>
      </c>
      <c r="D3775" s="130">
        <f>D3683+D3678</f>
        <v>57975104.340445429</v>
      </c>
      <c r="E3775" s="130">
        <f>E3683+E3678</f>
        <v>726076427.69505835</v>
      </c>
    </row>
    <row r="3776" spans="1:5" x14ac:dyDescent="0.3">
      <c r="A3776" s="367"/>
      <c r="B3776" s="127"/>
      <c r="C3776" s="14"/>
      <c r="D3776" s="14"/>
      <c r="E3776" s="14"/>
    </row>
    <row r="3777" spans="1:5" x14ac:dyDescent="0.3">
      <c r="A3777" s="379" t="s">
        <v>140</v>
      </c>
      <c r="B3777" s="127"/>
      <c r="C3777" s="14"/>
      <c r="D3777" s="14"/>
      <c r="E3777" s="14"/>
    </row>
    <row r="3778" spans="1:5" x14ac:dyDescent="0.3">
      <c r="A3778" s="26" t="s">
        <v>1177</v>
      </c>
      <c r="B3778" s="127"/>
      <c r="C3778" s="14">
        <v>6641731</v>
      </c>
      <c r="D3778" s="14"/>
      <c r="E3778" s="14">
        <f>B3778+C3778-D3778</f>
        <v>6641731</v>
      </c>
    </row>
    <row r="3779" spans="1:5" x14ac:dyDescent="0.3">
      <c r="A3779" s="26" t="s">
        <v>1178</v>
      </c>
      <c r="B3779" s="127"/>
      <c r="C3779" s="14">
        <v>0</v>
      </c>
      <c r="D3779" s="14"/>
      <c r="E3779" s="14">
        <f t="shared" ref="E3779:E3843" si="112">B3779+C3779-D3779</f>
        <v>0</v>
      </c>
    </row>
    <row r="3780" spans="1:5" x14ac:dyDescent="0.3">
      <c r="A3780" s="26" t="s">
        <v>1179</v>
      </c>
      <c r="B3780" s="127"/>
      <c r="C3780" s="14">
        <v>150000.00000000035</v>
      </c>
      <c r="D3780" s="14"/>
      <c r="E3780" s="14">
        <f t="shared" si="112"/>
        <v>150000.00000000035</v>
      </c>
    </row>
    <row r="3781" spans="1:5" x14ac:dyDescent="0.3">
      <c r="A3781" s="381" t="s">
        <v>1180</v>
      </c>
      <c r="B3781" s="127"/>
      <c r="C3781" s="14">
        <v>5649264</v>
      </c>
      <c r="D3781" s="14"/>
      <c r="E3781" s="14">
        <f t="shared" si="112"/>
        <v>5649264</v>
      </c>
    </row>
    <row r="3782" spans="1:5" x14ac:dyDescent="0.3">
      <c r="A3782" s="26" t="s">
        <v>1181</v>
      </c>
      <c r="B3782" s="127"/>
      <c r="C3782" s="14">
        <v>1300000</v>
      </c>
      <c r="D3782" s="14"/>
      <c r="E3782" s="14">
        <f t="shared" si="112"/>
        <v>1300000</v>
      </c>
    </row>
    <row r="3783" spans="1:5" x14ac:dyDescent="0.3">
      <c r="A3783" s="26" t="s">
        <v>1182</v>
      </c>
      <c r="B3783" s="127"/>
      <c r="C3783" s="14">
        <v>1298455</v>
      </c>
      <c r="D3783" s="14"/>
      <c r="E3783" s="14">
        <f t="shared" si="112"/>
        <v>1298455</v>
      </c>
    </row>
    <row r="3784" spans="1:5" x14ac:dyDescent="0.3">
      <c r="A3784" s="26" t="s">
        <v>1183</v>
      </c>
      <c r="B3784" s="127"/>
      <c r="C3784" s="14">
        <v>1300000</v>
      </c>
      <c r="D3784" s="14"/>
      <c r="E3784" s="14">
        <f t="shared" si="112"/>
        <v>1300000</v>
      </c>
    </row>
    <row r="3785" spans="1:5" x14ac:dyDescent="0.3">
      <c r="A3785" s="26" t="s">
        <v>1184</v>
      </c>
      <c r="B3785" s="127"/>
      <c r="C3785" s="14">
        <v>3883324</v>
      </c>
      <c r="D3785" s="14"/>
      <c r="E3785" s="14">
        <f t="shared" si="112"/>
        <v>3883324</v>
      </c>
    </row>
    <row r="3786" spans="1:5" x14ac:dyDescent="0.3">
      <c r="A3786" s="26" t="s">
        <v>1185</v>
      </c>
      <c r="B3786" s="127"/>
      <c r="C3786" s="14">
        <v>4000000</v>
      </c>
      <c r="D3786" s="14"/>
      <c r="E3786" s="14">
        <f t="shared" si="112"/>
        <v>4000000</v>
      </c>
    </row>
    <row r="3787" spans="1:5" x14ac:dyDescent="0.3">
      <c r="A3787" s="26" t="s">
        <v>1186</v>
      </c>
      <c r="B3787" s="127"/>
      <c r="C3787" s="14">
        <v>1297590</v>
      </c>
      <c r="D3787" s="14"/>
      <c r="E3787" s="14">
        <f t="shared" si="112"/>
        <v>1297590</v>
      </c>
    </row>
    <row r="3788" spans="1:5" x14ac:dyDescent="0.3">
      <c r="A3788" s="26" t="s">
        <v>1187</v>
      </c>
      <c r="B3788" s="127"/>
      <c r="C3788" s="14">
        <v>917009.00999999978</v>
      </c>
      <c r="D3788" s="14"/>
      <c r="E3788" s="14">
        <f t="shared" si="112"/>
        <v>917009.00999999978</v>
      </c>
    </row>
    <row r="3789" spans="1:5" x14ac:dyDescent="0.3">
      <c r="A3789" s="26" t="s">
        <v>1188</v>
      </c>
      <c r="B3789" s="127"/>
      <c r="C3789" s="14">
        <v>2438824.2000000002</v>
      </c>
      <c r="D3789" s="14"/>
      <c r="E3789" s="14">
        <f t="shared" si="112"/>
        <v>2438824.2000000002</v>
      </c>
    </row>
    <row r="3790" spans="1:5" x14ac:dyDescent="0.3">
      <c r="A3790" s="26" t="s">
        <v>1189</v>
      </c>
      <c r="B3790" s="127"/>
      <c r="C3790" s="14">
        <v>200000</v>
      </c>
      <c r="D3790" s="14"/>
      <c r="E3790" s="14">
        <f t="shared" si="112"/>
        <v>200000</v>
      </c>
    </row>
    <row r="3791" spans="1:5" x14ac:dyDescent="0.3">
      <c r="A3791" s="26" t="s">
        <v>1190</v>
      </c>
      <c r="B3791" s="127"/>
      <c r="C3791" s="14">
        <v>474629.24</v>
      </c>
      <c r="D3791" s="14"/>
      <c r="E3791" s="14">
        <f t="shared" si="112"/>
        <v>474629.24</v>
      </c>
    </row>
    <row r="3792" spans="1:5" x14ac:dyDescent="0.3">
      <c r="A3792" s="26" t="s">
        <v>1191</v>
      </c>
      <c r="B3792" s="127"/>
      <c r="C3792" s="14">
        <v>3648603.6</v>
      </c>
      <c r="D3792" s="14"/>
      <c r="E3792" s="14">
        <f t="shared" si="112"/>
        <v>3648603.6</v>
      </c>
    </row>
    <row r="3793" spans="1:5" x14ac:dyDescent="0.3">
      <c r="A3793" s="26" t="s">
        <v>1192</v>
      </c>
      <c r="B3793" s="127"/>
      <c r="C3793" s="14">
        <v>10000000</v>
      </c>
      <c r="D3793" s="14"/>
      <c r="E3793" s="14">
        <f t="shared" si="112"/>
        <v>10000000</v>
      </c>
    </row>
    <row r="3794" spans="1:5" x14ac:dyDescent="0.3">
      <c r="A3794" s="26" t="s">
        <v>1193</v>
      </c>
      <c r="B3794" s="127"/>
      <c r="C3794" s="14">
        <v>3997928</v>
      </c>
      <c r="D3794" s="14"/>
      <c r="E3794" s="14">
        <f t="shared" si="112"/>
        <v>3997928</v>
      </c>
    </row>
    <row r="3795" spans="1:5" x14ac:dyDescent="0.3">
      <c r="A3795" s="26" t="s">
        <v>1194</v>
      </c>
      <c r="B3795" s="127"/>
      <c r="C3795" s="14">
        <v>6309318</v>
      </c>
      <c r="D3795" s="14"/>
      <c r="E3795" s="14">
        <f t="shared" si="112"/>
        <v>6309318</v>
      </c>
    </row>
    <row r="3796" spans="1:5" x14ac:dyDescent="0.3">
      <c r="A3796" s="26" t="s">
        <v>1195</v>
      </c>
      <c r="B3796" s="127"/>
      <c r="C3796" s="14">
        <v>2420421.16</v>
      </c>
      <c r="D3796" s="14"/>
      <c r="E3796" s="14">
        <f t="shared" si="112"/>
        <v>2420421.16</v>
      </c>
    </row>
    <row r="3797" spans="1:5" x14ac:dyDescent="0.3">
      <c r="A3797" s="26" t="s">
        <v>1196</v>
      </c>
      <c r="B3797" s="127"/>
      <c r="C3797" s="14">
        <v>1199900</v>
      </c>
      <c r="D3797" s="14"/>
      <c r="E3797" s="14">
        <f t="shared" si="112"/>
        <v>1199900</v>
      </c>
    </row>
    <row r="3798" spans="1:5" x14ac:dyDescent="0.3">
      <c r="A3798" s="381" t="s">
        <v>1197</v>
      </c>
      <c r="B3798" s="127"/>
      <c r="C3798" s="14">
        <v>1300000</v>
      </c>
      <c r="D3798" s="14"/>
      <c r="E3798" s="14">
        <f t="shared" si="112"/>
        <v>1300000</v>
      </c>
    </row>
    <row r="3799" spans="1:5" x14ac:dyDescent="0.3">
      <c r="A3799" s="26" t="s">
        <v>1198</v>
      </c>
      <c r="B3799" s="127"/>
      <c r="C3799" s="14">
        <v>1295111.58</v>
      </c>
      <c r="D3799" s="14"/>
      <c r="E3799" s="14">
        <f t="shared" si="112"/>
        <v>1295111.58</v>
      </c>
    </row>
    <row r="3800" spans="1:5" x14ac:dyDescent="0.3">
      <c r="A3800" s="26" t="s">
        <v>1199</v>
      </c>
      <c r="B3800" s="127"/>
      <c r="C3800" s="14">
        <v>2886466</v>
      </c>
      <c r="D3800" s="14"/>
      <c r="E3800" s="14">
        <f t="shared" si="112"/>
        <v>2886466</v>
      </c>
    </row>
    <row r="3801" spans="1:5" x14ac:dyDescent="0.3">
      <c r="A3801" s="26" t="s">
        <v>1200</v>
      </c>
      <c r="B3801" s="127"/>
      <c r="C3801" s="14">
        <v>1740185.6000000001</v>
      </c>
      <c r="D3801" s="14"/>
      <c r="E3801" s="14">
        <f t="shared" si="112"/>
        <v>1740185.6000000001</v>
      </c>
    </row>
    <row r="3802" spans="1:5" x14ac:dyDescent="0.3">
      <c r="A3802" s="26" t="s">
        <v>1201</v>
      </c>
      <c r="B3802" s="127"/>
      <c r="C3802" s="14">
        <v>4454480.4000000004</v>
      </c>
      <c r="D3802" s="14"/>
      <c r="E3802" s="14">
        <f t="shared" si="112"/>
        <v>4454480.4000000004</v>
      </c>
    </row>
    <row r="3803" spans="1:5" x14ac:dyDescent="0.3">
      <c r="A3803" s="26" t="s">
        <v>1202</v>
      </c>
      <c r="B3803" s="127"/>
      <c r="C3803" s="14">
        <v>3845828.13</v>
      </c>
      <c r="D3803" s="14"/>
      <c r="E3803" s="14">
        <f t="shared" si="112"/>
        <v>3845828.13</v>
      </c>
    </row>
    <row r="3804" spans="1:5" x14ac:dyDescent="0.3">
      <c r="A3804" s="26" t="s">
        <v>1203</v>
      </c>
      <c r="B3804" s="127"/>
      <c r="C3804" s="14">
        <v>6812749.5999999996</v>
      </c>
      <c r="D3804" s="14"/>
      <c r="E3804" s="14">
        <f t="shared" si="112"/>
        <v>6812749.5999999996</v>
      </c>
    </row>
    <row r="3805" spans="1:5" x14ac:dyDescent="0.3">
      <c r="A3805" s="381" t="s">
        <v>1204</v>
      </c>
      <c r="B3805" s="127"/>
      <c r="C3805" s="14">
        <v>150003.07</v>
      </c>
      <c r="D3805" s="14"/>
      <c r="E3805" s="14">
        <f t="shared" si="112"/>
        <v>150003.07</v>
      </c>
    </row>
    <row r="3806" spans="1:5" x14ac:dyDescent="0.3">
      <c r="A3806" s="381" t="s">
        <v>1205</v>
      </c>
      <c r="B3806" s="127"/>
      <c r="C3806" s="14">
        <v>6798029.2000000002</v>
      </c>
      <c r="D3806" s="14"/>
      <c r="E3806" s="14">
        <f t="shared" si="112"/>
        <v>6798029.2000000002</v>
      </c>
    </row>
    <row r="3807" spans="1:5" x14ac:dyDescent="0.3">
      <c r="A3807" s="26" t="s">
        <v>1206</v>
      </c>
      <c r="B3807" s="127"/>
      <c r="C3807" s="14">
        <v>4871814.4000000004</v>
      </c>
      <c r="D3807" s="14"/>
      <c r="E3807" s="14">
        <f t="shared" si="112"/>
        <v>4871814.4000000004</v>
      </c>
    </row>
    <row r="3808" spans="1:5" x14ac:dyDescent="0.3">
      <c r="A3808" s="26" t="s">
        <v>1207</v>
      </c>
      <c r="B3808" s="127"/>
      <c r="C3808" s="14">
        <v>6664969.0800000001</v>
      </c>
      <c r="D3808" s="14"/>
      <c r="E3808" s="14">
        <f t="shared" si="112"/>
        <v>6664969.0800000001</v>
      </c>
    </row>
    <row r="3809" spans="1:5" x14ac:dyDescent="0.3">
      <c r="A3809" s="26" t="s">
        <v>1208</v>
      </c>
      <c r="B3809" s="127"/>
      <c r="C3809" s="14">
        <v>6795487.0599999996</v>
      </c>
      <c r="D3809" s="14"/>
      <c r="E3809" s="14">
        <f t="shared" si="112"/>
        <v>6795487.0599999996</v>
      </c>
    </row>
    <row r="3810" spans="1:5" x14ac:dyDescent="0.3">
      <c r="A3810" s="26" t="s">
        <v>1209</v>
      </c>
      <c r="B3810" s="127"/>
      <c r="C3810" s="14">
        <v>2050861.06</v>
      </c>
      <c r="D3810" s="14"/>
      <c r="E3810" s="14">
        <f t="shared" si="112"/>
        <v>2050861.06</v>
      </c>
    </row>
    <row r="3811" spans="1:5" x14ac:dyDescent="0.3">
      <c r="A3811" s="26" t="s">
        <v>1210</v>
      </c>
      <c r="B3811" s="127"/>
      <c r="C3811" s="14">
        <v>1919562.75</v>
      </c>
      <c r="D3811" s="14"/>
      <c r="E3811" s="14">
        <f t="shared" si="112"/>
        <v>1919562.75</v>
      </c>
    </row>
    <row r="3812" spans="1:5" x14ac:dyDescent="0.3">
      <c r="A3812" s="26" t="s">
        <v>1211</v>
      </c>
      <c r="B3812" s="127"/>
      <c r="C3812" s="14">
        <v>3738243</v>
      </c>
      <c r="D3812" s="14"/>
      <c r="E3812" s="14">
        <f t="shared" si="112"/>
        <v>3738243</v>
      </c>
    </row>
    <row r="3813" spans="1:5" x14ac:dyDescent="0.3">
      <c r="A3813" s="26" t="s">
        <v>1212</v>
      </c>
      <c r="B3813" s="127"/>
      <c r="C3813" s="14">
        <v>6667385</v>
      </c>
      <c r="D3813" s="14"/>
      <c r="E3813" s="14">
        <f t="shared" si="112"/>
        <v>6667385</v>
      </c>
    </row>
    <row r="3814" spans="1:5" x14ac:dyDescent="0.3">
      <c r="A3814" s="381" t="s">
        <v>1213</v>
      </c>
      <c r="B3814" s="127"/>
      <c r="C3814" s="14">
        <v>150000</v>
      </c>
      <c r="D3814" s="14"/>
      <c r="E3814" s="14">
        <f t="shared" si="112"/>
        <v>150000</v>
      </c>
    </row>
    <row r="3815" spans="1:5" x14ac:dyDescent="0.3">
      <c r="A3815" s="26" t="s">
        <v>1214</v>
      </c>
      <c r="B3815" s="127"/>
      <c r="C3815" s="14">
        <v>6855228.7999999998</v>
      </c>
      <c r="D3815" s="14"/>
      <c r="E3815" s="14">
        <f t="shared" si="112"/>
        <v>6855228.7999999998</v>
      </c>
    </row>
    <row r="3816" spans="1:5" x14ac:dyDescent="0.3">
      <c r="A3816" s="26" t="s">
        <v>1215</v>
      </c>
      <c r="B3816" s="127"/>
      <c r="C3816" s="14">
        <v>4374383.53</v>
      </c>
      <c r="D3816" s="14"/>
      <c r="E3816" s="14">
        <f t="shared" si="112"/>
        <v>4374383.53</v>
      </c>
    </row>
    <row r="3817" spans="1:5" x14ac:dyDescent="0.3">
      <c r="A3817" s="26" t="s">
        <v>1216</v>
      </c>
      <c r="B3817" s="127"/>
      <c r="C3817" s="14">
        <v>1937644.2</v>
      </c>
      <c r="D3817" s="14"/>
      <c r="E3817" s="14">
        <f t="shared" si="112"/>
        <v>1937644.2</v>
      </c>
    </row>
    <row r="3818" spans="1:5" x14ac:dyDescent="0.3">
      <c r="A3818" s="26" t="s">
        <v>1217</v>
      </c>
      <c r="B3818" s="127"/>
      <c r="C3818" s="14">
        <v>4703539</v>
      </c>
      <c r="D3818" s="14"/>
      <c r="E3818" s="14">
        <f t="shared" si="112"/>
        <v>4703539</v>
      </c>
    </row>
    <row r="3819" spans="1:5" x14ac:dyDescent="0.3">
      <c r="A3819" s="26" t="s">
        <v>1218</v>
      </c>
      <c r="B3819" s="127"/>
      <c r="C3819" s="14">
        <v>820526.4</v>
      </c>
      <c r="D3819" s="14"/>
      <c r="E3819" s="14">
        <f t="shared" si="112"/>
        <v>820526.4</v>
      </c>
    </row>
    <row r="3820" spans="1:5" x14ac:dyDescent="0.3">
      <c r="A3820" s="26" t="s">
        <v>1219</v>
      </c>
      <c r="B3820" s="127"/>
      <c r="C3820" s="14">
        <v>6795742.2599999998</v>
      </c>
      <c r="D3820" s="14"/>
      <c r="E3820" s="14">
        <f t="shared" si="112"/>
        <v>6795742.2599999998</v>
      </c>
    </row>
    <row r="3821" spans="1:5" x14ac:dyDescent="0.3">
      <c r="A3821" s="26" t="s">
        <v>1220</v>
      </c>
      <c r="B3821" s="127"/>
      <c r="C3821" s="14">
        <v>1579991.92</v>
      </c>
      <c r="D3821" s="14"/>
      <c r="E3821" s="14">
        <f t="shared" si="112"/>
        <v>1579991.92</v>
      </c>
    </row>
    <row r="3822" spans="1:5" x14ac:dyDescent="0.3">
      <c r="A3822" s="26" t="s">
        <v>1221</v>
      </c>
      <c r="B3822" s="127"/>
      <c r="C3822" s="14">
        <v>6654079</v>
      </c>
      <c r="D3822" s="14"/>
      <c r="E3822" s="14">
        <f t="shared" si="112"/>
        <v>6654079</v>
      </c>
    </row>
    <row r="3823" spans="1:5" x14ac:dyDescent="0.3">
      <c r="A3823" s="26" t="s">
        <v>1222</v>
      </c>
      <c r="B3823" s="127"/>
      <c r="C3823" s="14">
        <v>6667385</v>
      </c>
      <c r="D3823" s="14"/>
      <c r="E3823" s="14">
        <f t="shared" si="112"/>
        <v>6667385</v>
      </c>
    </row>
    <row r="3824" spans="1:5" x14ac:dyDescent="0.3">
      <c r="A3824" s="26" t="s">
        <v>1223</v>
      </c>
      <c r="B3824" s="127"/>
      <c r="C3824" s="14">
        <v>1299500</v>
      </c>
      <c r="D3824" s="14"/>
      <c r="E3824" s="14">
        <f t="shared" si="112"/>
        <v>1299500</v>
      </c>
    </row>
    <row r="3825" spans="1:5" x14ac:dyDescent="0.3">
      <c r="A3825" s="26" t="s">
        <v>1224</v>
      </c>
      <c r="B3825" s="127"/>
      <c r="C3825" s="14">
        <v>2142705.6</v>
      </c>
      <c r="D3825" s="14"/>
      <c r="E3825" s="14">
        <f t="shared" si="112"/>
        <v>2142705.6</v>
      </c>
    </row>
    <row r="3826" spans="1:5" x14ac:dyDescent="0.3">
      <c r="A3826" s="26" t="s">
        <v>1225</v>
      </c>
      <c r="B3826" s="127"/>
      <c r="C3826" s="14">
        <v>4869262.4000000004</v>
      </c>
      <c r="D3826" s="14"/>
      <c r="E3826" s="14">
        <f t="shared" si="112"/>
        <v>4869262.4000000004</v>
      </c>
    </row>
    <row r="3827" spans="1:5" x14ac:dyDescent="0.3">
      <c r="A3827" s="26" t="s">
        <v>1226</v>
      </c>
      <c r="B3827" s="127"/>
      <c r="C3827" s="14">
        <v>883844</v>
      </c>
      <c r="D3827" s="14"/>
      <c r="E3827" s="14">
        <f t="shared" si="112"/>
        <v>883844</v>
      </c>
    </row>
    <row r="3828" spans="1:5" ht="37.5" x14ac:dyDescent="0.3">
      <c r="A3828" s="26" t="s">
        <v>1227</v>
      </c>
      <c r="B3828" s="127"/>
      <c r="C3828" s="14">
        <v>3999587</v>
      </c>
      <c r="D3828" s="14"/>
      <c r="E3828" s="14">
        <f t="shared" si="112"/>
        <v>3999587</v>
      </c>
    </row>
    <row r="3829" spans="1:5" x14ac:dyDescent="0.3">
      <c r="A3829" s="26" t="s">
        <v>1228</v>
      </c>
      <c r="B3829" s="127"/>
      <c r="C3829" s="14">
        <v>3257102</v>
      </c>
      <c r="D3829" s="14"/>
      <c r="E3829" s="14">
        <f t="shared" si="112"/>
        <v>3257102</v>
      </c>
    </row>
    <row r="3830" spans="1:5" x14ac:dyDescent="0.3">
      <c r="A3830" s="26" t="s">
        <v>1229</v>
      </c>
      <c r="B3830" s="127"/>
      <c r="C3830" s="14">
        <v>2599847.6800000002</v>
      </c>
      <c r="D3830" s="14"/>
      <c r="E3830" s="14">
        <f t="shared" si="112"/>
        <v>2599847.6800000002</v>
      </c>
    </row>
    <row r="3831" spans="1:5" x14ac:dyDescent="0.3">
      <c r="A3831" s="26" t="s">
        <v>1230</v>
      </c>
      <c r="B3831" s="127"/>
      <c r="C3831" s="14">
        <v>2999109.41</v>
      </c>
      <c r="D3831" s="14"/>
      <c r="E3831" s="14">
        <f t="shared" si="112"/>
        <v>2999109.41</v>
      </c>
    </row>
    <row r="3832" spans="1:5" x14ac:dyDescent="0.3">
      <c r="A3832" s="26" t="s">
        <v>1231</v>
      </c>
      <c r="B3832" s="127"/>
      <c r="C3832" s="14">
        <v>3117500.2</v>
      </c>
      <c r="D3832" s="14"/>
      <c r="E3832" s="14">
        <f t="shared" si="112"/>
        <v>3117500.2</v>
      </c>
    </row>
    <row r="3833" spans="1:5" x14ac:dyDescent="0.3">
      <c r="A3833" s="26" t="s">
        <v>1232</v>
      </c>
      <c r="B3833" s="127"/>
      <c r="C3833" s="14">
        <v>2385499.4</v>
      </c>
      <c r="D3833" s="14"/>
      <c r="E3833" s="14">
        <f t="shared" si="112"/>
        <v>2385499.4</v>
      </c>
    </row>
    <row r="3834" spans="1:5" x14ac:dyDescent="0.3">
      <c r="A3834" s="26" t="s">
        <v>1233</v>
      </c>
      <c r="B3834" s="127"/>
      <c r="C3834" s="14">
        <v>250000</v>
      </c>
      <c r="D3834" s="14"/>
      <c r="E3834" s="14">
        <f t="shared" si="112"/>
        <v>250000</v>
      </c>
    </row>
    <row r="3835" spans="1:5" x14ac:dyDescent="0.3">
      <c r="A3835" s="26" t="s">
        <v>1234</v>
      </c>
      <c r="B3835" s="127"/>
      <c r="C3835" s="14">
        <v>2846419.9</v>
      </c>
      <c r="D3835" s="14"/>
      <c r="E3835" s="14">
        <f t="shared" si="112"/>
        <v>2846419.9</v>
      </c>
    </row>
    <row r="3836" spans="1:5" x14ac:dyDescent="0.3">
      <c r="A3836" s="26" t="s">
        <v>1235</v>
      </c>
      <c r="B3836" s="127"/>
      <c r="C3836" s="14">
        <v>6411791.5700000003</v>
      </c>
      <c r="D3836" s="14"/>
      <c r="E3836" s="14">
        <f t="shared" si="112"/>
        <v>6411791.5700000003</v>
      </c>
    </row>
    <row r="3837" spans="1:5" x14ac:dyDescent="0.3">
      <c r="A3837" s="26" t="s">
        <v>1236</v>
      </c>
      <c r="B3837" s="127"/>
      <c r="C3837" s="14">
        <f>2988000</f>
        <v>2988000</v>
      </c>
      <c r="D3837" s="14"/>
      <c r="E3837" s="14">
        <f t="shared" si="112"/>
        <v>2988000</v>
      </c>
    </row>
    <row r="3838" spans="1:5" x14ac:dyDescent="0.3">
      <c r="A3838" s="26" t="s">
        <v>1236</v>
      </c>
      <c r="B3838" s="127"/>
      <c r="C3838" s="14">
        <f>15700064+4949496</f>
        <v>20649560</v>
      </c>
      <c r="D3838" s="14"/>
      <c r="E3838" s="14">
        <f t="shared" si="112"/>
        <v>20649560</v>
      </c>
    </row>
    <row r="3839" spans="1:5" x14ac:dyDescent="0.3">
      <c r="A3839" s="26" t="s">
        <v>1237</v>
      </c>
      <c r="B3839" s="127"/>
      <c r="C3839" s="14">
        <v>490000</v>
      </c>
      <c r="D3839" s="14"/>
      <c r="E3839" s="14">
        <f t="shared" si="112"/>
        <v>490000</v>
      </c>
    </row>
    <row r="3840" spans="1:5" x14ac:dyDescent="0.3">
      <c r="A3840" s="26" t="s">
        <v>1238</v>
      </c>
      <c r="B3840" s="127"/>
      <c r="C3840" s="14">
        <v>374710.97</v>
      </c>
      <c r="D3840" s="14"/>
      <c r="E3840" s="14">
        <f t="shared" si="112"/>
        <v>374710.97</v>
      </c>
    </row>
    <row r="3841" spans="1:5" x14ac:dyDescent="0.3">
      <c r="A3841" s="26" t="s">
        <v>1239</v>
      </c>
      <c r="B3841" s="127"/>
      <c r="C3841" s="14">
        <v>1973920</v>
      </c>
      <c r="D3841" s="14"/>
      <c r="E3841" s="14">
        <f t="shared" si="112"/>
        <v>1973920</v>
      </c>
    </row>
    <row r="3842" spans="1:5" x14ac:dyDescent="0.3">
      <c r="A3842" s="26" t="s">
        <v>1240</v>
      </c>
      <c r="B3842" s="127"/>
      <c r="C3842" s="14">
        <v>2699799.08</v>
      </c>
      <c r="D3842" s="14"/>
      <c r="E3842" s="14">
        <f t="shared" si="112"/>
        <v>2699799.08</v>
      </c>
    </row>
    <row r="3843" spans="1:5" x14ac:dyDescent="0.3">
      <c r="A3843" s="26" t="s">
        <v>1241</v>
      </c>
      <c r="B3843" s="127"/>
      <c r="C3843" s="14">
        <v>2193672.81</v>
      </c>
      <c r="D3843" s="14"/>
      <c r="E3843" s="14">
        <f t="shared" si="112"/>
        <v>2193672.81</v>
      </c>
    </row>
    <row r="3844" spans="1:5" x14ac:dyDescent="0.3">
      <c r="A3844" s="26" t="s">
        <v>1242</v>
      </c>
      <c r="B3844" s="127"/>
      <c r="C3844" s="14">
        <v>2492146.9</v>
      </c>
      <c r="D3844" s="14"/>
      <c r="E3844" s="14">
        <f t="shared" ref="E3844:E3863" si="113">B3844+C3844-D3844</f>
        <v>2492146.9</v>
      </c>
    </row>
    <row r="3845" spans="1:5" x14ac:dyDescent="0.3">
      <c r="A3845" s="26" t="s">
        <v>1243</v>
      </c>
      <c r="B3845" s="127"/>
      <c r="C3845" s="14">
        <v>2458266.2000000002</v>
      </c>
      <c r="D3845" s="14"/>
      <c r="E3845" s="14">
        <f t="shared" si="113"/>
        <v>2458266.2000000002</v>
      </c>
    </row>
    <row r="3846" spans="1:5" x14ac:dyDescent="0.3">
      <c r="A3846" s="26" t="s">
        <v>1244</v>
      </c>
      <c r="B3846" s="127"/>
      <c r="C3846" s="14">
        <v>1500000</v>
      </c>
      <c r="D3846" s="14"/>
      <c r="E3846" s="14">
        <f t="shared" si="113"/>
        <v>1500000</v>
      </c>
    </row>
    <row r="3847" spans="1:5" x14ac:dyDescent="0.3">
      <c r="A3847" s="381" t="s">
        <v>1245</v>
      </c>
      <c r="B3847" s="127"/>
      <c r="C3847" s="14">
        <v>1433091.84</v>
      </c>
      <c r="D3847" s="14"/>
      <c r="E3847" s="14">
        <f t="shared" si="113"/>
        <v>1433091.84</v>
      </c>
    </row>
    <row r="3848" spans="1:5" x14ac:dyDescent="0.3">
      <c r="A3848" s="26" t="s">
        <v>1246</v>
      </c>
      <c r="B3848" s="127"/>
      <c r="C3848" s="14">
        <v>1478269.2</v>
      </c>
      <c r="D3848" s="14"/>
      <c r="E3848" s="14">
        <f t="shared" si="113"/>
        <v>1478269.2</v>
      </c>
    </row>
    <row r="3849" spans="1:5" x14ac:dyDescent="0.3">
      <c r="A3849" s="26" t="s">
        <v>1247</v>
      </c>
      <c r="B3849" s="127"/>
      <c r="C3849" s="14">
        <v>1422423.03</v>
      </c>
      <c r="D3849" s="14"/>
      <c r="E3849" s="14">
        <f t="shared" si="113"/>
        <v>1422423.03</v>
      </c>
    </row>
    <row r="3850" spans="1:5" x14ac:dyDescent="0.3">
      <c r="A3850" s="26" t="s">
        <v>1248</v>
      </c>
      <c r="B3850" s="127"/>
      <c r="C3850" s="14">
        <v>2456996</v>
      </c>
      <c r="D3850" s="14"/>
      <c r="E3850" s="14">
        <f t="shared" si="113"/>
        <v>2456996</v>
      </c>
    </row>
    <row r="3851" spans="1:5" x14ac:dyDescent="0.3">
      <c r="A3851" s="26" t="s">
        <v>1249</v>
      </c>
      <c r="B3851" s="127"/>
      <c r="C3851" s="14">
        <v>2994116.4</v>
      </c>
      <c r="D3851" s="14"/>
      <c r="E3851" s="14">
        <f t="shared" si="113"/>
        <v>2994116.4</v>
      </c>
    </row>
    <row r="3852" spans="1:5" x14ac:dyDescent="0.3">
      <c r="A3852" s="26" t="s">
        <v>1250</v>
      </c>
      <c r="B3852" s="127"/>
      <c r="C3852" s="14">
        <v>1492841</v>
      </c>
      <c r="D3852" s="14"/>
      <c r="E3852" s="14">
        <f t="shared" si="113"/>
        <v>1492841</v>
      </c>
    </row>
    <row r="3853" spans="1:5" x14ac:dyDescent="0.3">
      <c r="A3853" s="26" t="s">
        <v>1251</v>
      </c>
      <c r="B3853" s="127"/>
      <c r="C3853" s="14">
        <v>2494597.4</v>
      </c>
      <c r="D3853" s="14"/>
      <c r="E3853" s="14">
        <f t="shared" si="113"/>
        <v>2494597.4</v>
      </c>
    </row>
    <row r="3854" spans="1:5" x14ac:dyDescent="0.3">
      <c r="A3854" s="26" t="s">
        <v>1252</v>
      </c>
      <c r="B3854" s="127"/>
      <c r="C3854" s="14">
        <v>2499550</v>
      </c>
      <c r="D3854" s="14"/>
      <c r="E3854" s="14">
        <f t="shared" si="113"/>
        <v>2499550</v>
      </c>
    </row>
    <row r="3855" spans="1:5" x14ac:dyDescent="0.3">
      <c r="A3855" s="26" t="s">
        <v>1253</v>
      </c>
      <c r="B3855" s="127"/>
      <c r="C3855" s="14">
        <v>2498568.66</v>
      </c>
      <c r="D3855" s="14"/>
      <c r="E3855" s="14">
        <f t="shared" si="113"/>
        <v>2498568.66</v>
      </c>
    </row>
    <row r="3856" spans="1:5" x14ac:dyDescent="0.3">
      <c r="A3856" s="381" t="s">
        <v>1254</v>
      </c>
      <c r="B3856" s="127"/>
      <c r="C3856" s="14">
        <v>2499896</v>
      </c>
      <c r="D3856" s="14"/>
      <c r="E3856" s="14">
        <f t="shared" si="113"/>
        <v>2499896</v>
      </c>
    </row>
    <row r="3857" spans="1:5" x14ac:dyDescent="0.3">
      <c r="A3857" s="26" t="s">
        <v>1255</v>
      </c>
      <c r="B3857" s="127"/>
      <c r="C3857" s="14">
        <v>2595750</v>
      </c>
      <c r="D3857" s="14"/>
      <c r="E3857" s="14">
        <f t="shared" si="113"/>
        <v>2595750</v>
      </c>
    </row>
    <row r="3858" spans="1:5" x14ac:dyDescent="0.3">
      <c r="A3858" s="26" t="s">
        <v>1256</v>
      </c>
      <c r="B3858" s="127"/>
      <c r="C3858" s="14">
        <v>2551000</v>
      </c>
      <c r="D3858" s="14"/>
      <c r="E3858" s="14">
        <f t="shared" si="113"/>
        <v>2551000</v>
      </c>
    </row>
    <row r="3859" spans="1:5" x14ac:dyDescent="0.3">
      <c r="A3859" s="26" t="s">
        <v>1257</v>
      </c>
      <c r="B3859" s="127"/>
      <c r="C3859" s="14">
        <v>1997762</v>
      </c>
      <c r="D3859" s="14"/>
      <c r="E3859" s="14">
        <f t="shared" si="113"/>
        <v>1997762</v>
      </c>
    </row>
    <row r="3860" spans="1:5" x14ac:dyDescent="0.3">
      <c r="A3860" s="26" t="s">
        <v>1258</v>
      </c>
      <c r="B3860" s="127"/>
      <c r="C3860" s="14">
        <v>2998789</v>
      </c>
      <c r="D3860" s="14"/>
      <c r="E3860" s="14">
        <f t="shared" si="113"/>
        <v>2998789</v>
      </c>
    </row>
    <row r="3861" spans="1:5" x14ac:dyDescent="0.3">
      <c r="A3861" s="26" t="s">
        <v>1259</v>
      </c>
      <c r="B3861" s="127"/>
      <c r="C3861" s="14">
        <v>2500000</v>
      </c>
      <c r="D3861" s="14"/>
      <c r="E3861" s="14">
        <f t="shared" si="113"/>
        <v>2500000</v>
      </c>
    </row>
    <row r="3862" spans="1:5" x14ac:dyDescent="0.3">
      <c r="A3862" s="26" t="s">
        <v>1260</v>
      </c>
      <c r="B3862" s="127"/>
      <c r="C3862" s="14">
        <v>2675892</v>
      </c>
      <c r="D3862" s="14"/>
      <c r="E3862" s="14">
        <f t="shared" si="113"/>
        <v>2675892</v>
      </c>
    </row>
    <row r="3863" spans="1:5" x14ac:dyDescent="0.3">
      <c r="A3863" s="378" t="s">
        <v>6</v>
      </c>
      <c r="B3863" s="130"/>
      <c r="C3863" s="7">
        <f>SUM(C3778:C3862)</f>
        <v>271128480.89999998</v>
      </c>
      <c r="D3863" s="7"/>
      <c r="E3863" s="7">
        <f t="shared" si="113"/>
        <v>271128480.89999998</v>
      </c>
    </row>
    <row r="3864" spans="1:5" x14ac:dyDescent="0.3">
      <c r="A3864" s="367"/>
      <c r="B3864" s="127"/>
      <c r="C3864" s="14"/>
      <c r="D3864" s="14"/>
      <c r="E3864" s="14"/>
    </row>
    <row r="3865" spans="1:5" x14ac:dyDescent="0.3">
      <c r="A3865" s="378" t="s">
        <v>143</v>
      </c>
      <c r="B3865" s="366">
        <f>B3863</f>
        <v>0</v>
      </c>
      <c r="C3865" s="366">
        <f>C3863</f>
        <v>271128480.89999998</v>
      </c>
      <c r="D3865" s="366">
        <f>D3863</f>
        <v>0</v>
      </c>
      <c r="E3865" s="366">
        <f>E3863</f>
        <v>271128480.89999998</v>
      </c>
    </row>
    <row r="3866" spans="1:5" x14ac:dyDescent="0.3">
      <c r="A3866" s="367"/>
      <c r="B3866" s="127"/>
      <c r="C3866" s="14"/>
      <c r="D3866" s="14"/>
      <c r="E3866" s="14"/>
    </row>
    <row r="3867" spans="1:5" x14ac:dyDescent="0.3">
      <c r="A3867" s="378" t="s">
        <v>1033</v>
      </c>
      <c r="B3867" s="130">
        <f>B3775+B3865</f>
        <v>721058816.03550375</v>
      </c>
      <c r="C3867" s="130">
        <f>C3775+C3865</f>
        <v>334121196.89999998</v>
      </c>
      <c r="D3867" s="130">
        <f>D3775+D3865</f>
        <v>57975104.340445429</v>
      </c>
      <c r="E3867" s="130">
        <f>E3775+E3865</f>
        <v>997204908.59505832</v>
      </c>
    </row>
    <row r="3868" spans="1:5" x14ac:dyDescent="0.3">
      <c r="A3868" s="367"/>
      <c r="B3868" s="127"/>
      <c r="C3868" s="14"/>
      <c r="D3868" s="14"/>
      <c r="E3868" s="14"/>
    </row>
    <row r="3869" spans="1:5" x14ac:dyDescent="0.3">
      <c r="A3869" s="367"/>
      <c r="B3869" s="127"/>
      <c r="C3869" s="14"/>
      <c r="D3869" s="14"/>
      <c r="E3869" s="14"/>
    </row>
    <row r="3870" spans="1:5" x14ac:dyDescent="0.3">
      <c r="A3870" s="367"/>
      <c r="B3870" s="127"/>
      <c r="C3870" s="14"/>
      <c r="D3870" s="14"/>
      <c r="E3870" s="14"/>
    </row>
    <row r="3871" spans="1:5" x14ac:dyDescent="0.3">
      <c r="A3871" s="382" t="s">
        <v>1261</v>
      </c>
      <c r="B3871" s="127"/>
      <c r="C3871" s="14"/>
      <c r="D3871" s="14"/>
      <c r="E3871" s="14"/>
    </row>
    <row r="3872" spans="1:5" x14ac:dyDescent="0.3">
      <c r="A3872" s="368" t="s">
        <v>727</v>
      </c>
      <c r="B3872" s="130">
        <f>B3922</f>
        <v>56932500</v>
      </c>
      <c r="C3872" s="130">
        <f>C3922</f>
        <v>0</v>
      </c>
      <c r="D3872" s="130">
        <f>D3922</f>
        <v>5750000</v>
      </c>
      <c r="E3872" s="130">
        <f>E3922</f>
        <v>51182500</v>
      </c>
    </row>
    <row r="3873" spans="1:5" x14ac:dyDescent="0.3">
      <c r="A3873" s="369" t="s">
        <v>1119</v>
      </c>
      <c r="B3873" s="127"/>
      <c r="C3873" s="14"/>
      <c r="D3873" s="14"/>
      <c r="E3873" s="14">
        <f t="shared" ref="E3873:E3925" si="114">B3873+C3873-D3873</f>
        <v>0</v>
      </c>
    </row>
    <row r="3874" spans="1:5" x14ac:dyDescent="0.3">
      <c r="A3874" s="370" t="s">
        <v>1120</v>
      </c>
      <c r="B3874" s="127">
        <v>1000000</v>
      </c>
      <c r="C3874" s="14"/>
      <c r="D3874" s="14">
        <v>1000000</v>
      </c>
      <c r="E3874" s="14">
        <f t="shared" si="114"/>
        <v>0</v>
      </c>
    </row>
    <row r="3875" spans="1:5" x14ac:dyDescent="0.3">
      <c r="A3875" s="368" t="s">
        <v>6</v>
      </c>
      <c r="B3875" s="366">
        <f>B3874</f>
        <v>1000000</v>
      </c>
      <c r="C3875" s="366">
        <f>C3874</f>
        <v>0</v>
      </c>
      <c r="D3875" s="366">
        <f>D3874</f>
        <v>1000000</v>
      </c>
      <c r="E3875" s="366">
        <f>E3874</f>
        <v>0</v>
      </c>
    </row>
    <row r="3876" spans="1:5" x14ac:dyDescent="0.3">
      <c r="A3876" s="372" t="s">
        <v>1122</v>
      </c>
      <c r="B3876" s="127"/>
      <c r="C3876" s="14"/>
      <c r="D3876" s="14"/>
      <c r="E3876" s="14">
        <f t="shared" si="114"/>
        <v>0</v>
      </c>
    </row>
    <row r="3877" spans="1:5" x14ac:dyDescent="0.3">
      <c r="A3877" s="373" t="s">
        <v>1123</v>
      </c>
      <c r="B3877" s="127">
        <v>350000</v>
      </c>
      <c r="C3877" s="14"/>
      <c r="D3877" s="14">
        <v>150000</v>
      </c>
      <c r="E3877" s="14">
        <f t="shared" si="114"/>
        <v>200000</v>
      </c>
    </row>
    <row r="3878" spans="1:5" x14ac:dyDescent="0.3">
      <c r="A3878" s="368" t="s">
        <v>6</v>
      </c>
      <c r="B3878" s="366">
        <f>B3877</f>
        <v>350000</v>
      </c>
      <c r="C3878" s="366">
        <f>C3877</f>
        <v>0</v>
      </c>
      <c r="D3878" s="366">
        <f>D3877</f>
        <v>150000</v>
      </c>
      <c r="E3878" s="366">
        <f>E3877</f>
        <v>200000</v>
      </c>
    </row>
    <row r="3879" spans="1:5" x14ac:dyDescent="0.3">
      <c r="A3879" s="369" t="s">
        <v>1124</v>
      </c>
      <c r="B3879" s="127"/>
      <c r="C3879" s="14"/>
      <c r="D3879" s="14"/>
      <c r="E3879" s="14">
        <f t="shared" si="114"/>
        <v>0</v>
      </c>
    </row>
    <row r="3880" spans="1:5" x14ac:dyDescent="0.3">
      <c r="A3880" s="374" t="s">
        <v>1125</v>
      </c>
      <c r="B3880" s="127">
        <v>600000</v>
      </c>
      <c r="C3880" s="14"/>
      <c r="D3880" s="14"/>
      <c r="E3880" s="14">
        <f t="shared" si="114"/>
        <v>600000</v>
      </c>
    </row>
    <row r="3881" spans="1:5" x14ac:dyDescent="0.3">
      <c r="A3881" s="370" t="s">
        <v>1126</v>
      </c>
      <c r="B3881" s="127">
        <v>800000</v>
      </c>
      <c r="C3881" s="14"/>
      <c r="D3881" s="14"/>
      <c r="E3881" s="14">
        <f t="shared" si="114"/>
        <v>800000</v>
      </c>
    </row>
    <row r="3882" spans="1:5" x14ac:dyDescent="0.3">
      <c r="A3882" s="370" t="s">
        <v>1127</v>
      </c>
      <c r="B3882" s="127">
        <v>1250000</v>
      </c>
      <c r="C3882" s="14"/>
      <c r="D3882" s="14"/>
      <c r="E3882" s="14">
        <f t="shared" si="114"/>
        <v>1250000</v>
      </c>
    </row>
    <row r="3883" spans="1:5" x14ac:dyDescent="0.3">
      <c r="A3883" s="370" t="s">
        <v>1262</v>
      </c>
      <c r="B3883" s="127">
        <v>500000</v>
      </c>
      <c r="C3883" s="14"/>
      <c r="D3883" s="14"/>
      <c r="E3883" s="14">
        <f t="shared" si="114"/>
        <v>500000</v>
      </c>
    </row>
    <row r="3884" spans="1:5" x14ac:dyDescent="0.3">
      <c r="A3884" s="368" t="s">
        <v>6</v>
      </c>
      <c r="B3884" s="366">
        <f>SUM(B3880:B3883)</f>
        <v>3150000</v>
      </c>
      <c r="C3884" s="366">
        <f>SUM(C3880:C3883)</f>
        <v>0</v>
      </c>
      <c r="D3884" s="366">
        <f>SUM(D3880:D3883)</f>
        <v>0</v>
      </c>
      <c r="E3884" s="130">
        <f>SUM(E3880:E3883)</f>
        <v>3150000</v>
      </c>
    </row>
    <row r="3885" spans="1:5" x14ac:dyDescent="0.3">
      <c r="A3885" s="369" t="s">
        <v>1129</v>
      </c>
      <c r="B3885" s="127"/>
      <c r="C3885" s="14"/>
      <c r="D3885" s="14"/>
      <c r="E3885" s="14">
        <f t="shared" si="114"/>
        <v>0</v>
      </c>
    </row>
    <row r="3886" spans="1:5" x14ac:dyDescent="0.3">
      <c r="A3886" s="374" t="s">
        <v>1130</v>
      </c>
      <c r="B3886" s="127">
        <v>1000000</v>
      </c>
      <c r="C3886" s="14"/>
      <c r="D3886" s="14"/>
      <c r="E3886" s="14">
        <f t="shared" si="114"/>
        <v>1000000</v>
      </c>
    </row>
    <row r="3887" spans="1:5" x14ac:dyDescent="0.3">
      <c r="A3887" s="374" t="s">
        <v>1131</v>
      </c>
      <c r="B3887" s="127"/>
      <c r="C3887" s="14"/>
      <c r="D3887" s="14"/>
      <c r="E3887" s="14">
        <f t="shared" si="114"/>
        <v>0</v>
      </c>
    </row>
    <row r="3888" spans="1:5" x14ac:dyDescent="0.3">
      <c r="A3888" s="374" t="s">
        <v>1132</v>
      </c>
      <c r="B3888" s="127">
        <v>500000</v>
      </c>
      <c r="C3888" s="14"/>
      <c r="D3888" s="14"/>
      <c r="E3888" s="14">
        <f t="shared" si="114"/>
        <v>500000</v>
      </c>
    </row>
    <row r="3889" spans="1:5" x14ac:dyDescent="0.3">
      <c r="A3889" s="375" t="s">
        <v>6</v>
      </c>
      <c r="B3889" s="366">
        <v>1500000</v>
      </c>
      <c r="C3889" s="59"/>
      <c r="D3889" s="59"/>
      <c r="E3889" s="59">
        <f t="shared" si="114"/>
        <v>1500000</v>
      </c>
    </row>
    <row r="3890" spans="1:5" x14ac:dyDescent="0.3">
      <c r="A3890" s="369" t="s">
        <v>1133</v>
      </c>
      <c r="B3890" s="127"/>
      <c r="C3890" s="14"/>
      <c r="D3890" s="14"/>
      <c r="E3890" s="14">
        <f t="shared" si="114"/>
        <v>0</v>
      </c>
    </row>
    <row r="3891" spans="1:5" x14ac:dyDescent="0.3">
      <c r="A3891" s="370" t="s">
        <v>1134</v>
      </c>
      <c r="B3891" s="127">
        <v>1500000</v>
      </c>
      <c r="C3891" s="14"/>
      <c r="D3891" s="14">
        <v>800000</v>
      </c>
      <c r="E3891" s="14">
        <f t="shared" si="114"/>
        <v>700000</v>
      </c>
    </row>
    <row r="3892" spans="1:5" x14ac:dyDescent="0.3">
      <c r="A3892" s="370" t="s">
        <v>1135</v>
      </c>
      <c r="B3892" s="127">
        <v>0</v>
      </c>
      <c r="C3892" s="14"/>
      <c r="D3892" s="14"/>
      <c r="E3892" s="14">
        <f t="shared" si="114"/>
        <v>0</v>
      </c>
    </row>
    <row r="3893" spans="1:5" x14ac:dyDescent="0.3">
      <c r="A3893" s="368" t="s">
        <v>731</v>
      </c>
      <c r="B3893" s="366">
        <f>B3891+B3892</f>
        <v>1500000</v>
      </c>
      <c r="C3893" s="366">
        <f>C3891+C3892</f>
        <v>0</v>
      </c>
      <c r="D3893" s="366">
        <f>D3891+D3892</f>
        <v>800000</v>
      </c>
      <c r="E3893" s="366">
        <f>E3891+E3892</f>
        <v>700000</v>
      </c>
    </row>
    <row r="3894" spans="1:5" x14ac:dyDescent="0.3">
      <c r="A3894" s="369" t="s">
        <v>1136</v>
      </c>
      <c r="B3894" s="127"/>
      <c r="C3894" s="14"/>
      <c r="D3894" s="14"/>
      <c r="E3894" s="14">
        <f t="shared" si="114"/>
        <v>0</v>
      </c>
    </row>
    <row r="3895" spans="1:5" x14ac:dyDescent="0.3">
      <c r="A3895" s="370" t="s">
        <v>1137</v>
      </c>
      <c r="B3895" s="127">
        <v>1000000</v>
      </c>
      <c r="C3895" s="14"/>
      <c r="D3895" s="14"/>
      <c r="E3895" s="14">
        <f t="shared" si="114"/>
        <v>1000000</v>
      </c>
    </row>
    <row r="3896" spans="1:5" x14ac:dyDescent="0.3">
      <c r="A3896" s="374" t="s">
        <v>1138</v>
      </c>
      <c r="B3896" s="127">
        <v>1000000</v>
      </c>
      <c r="C3896" s="14"/>
      <c r="D3896" s="14">
        <v>300000</v>
      </c>
      <c r="E3896" s="14">
        <f t="shared" si="114"/>
        <v>700000</v>
      </c>
    </row>
    <row r="3897" spans="1:5" x14ac:dyDescent="0.3">
      <c r="A3897" s="368" t="s">
        <v>731</v>
      </c>
      <c r="B3897" s="366">
        <f>B3895+B3896</f>
        <v>2000000</v>
      </c>
      <c r="C3897" s="366">
        <f>C3895+C3896</f>
        <v>0</v>
      </c>
      <c r="D3897" s="366">
        <f>D3895+D3896</f>
        <v>300000</v>
      </c>
      <c r="E3897" s="130">
        <f>E3895+E3896</f>
        <v>1700000</v>
      </c>
    </row>
    <row r="3898" spans="1:5" x14ac:dyDescent="0.3">
      <c r="A3898" s="369" t="s">
        <v>1139</v>
      </c>
      <c r="B3898" s="127"/>
      <c r="C3898" s="14"/>
      <c r="D3898" s="14"/>
      <c r="E3898" s="14">
        <f t="shared" si="114"/>
        <v>0</v>
      </c>
    </row>
    <row r="3899" spans="1:5" x14ac:dyDescent="0.3">
      <c r="A3899" s="374" t="s">
        <v>1140</v>
      </c>
      <c r="B3899" s="127">
        <v>800000</v>
      </c>
      <c r="C3899" s="14"/>
      <c r="D3899" s="14"/>
      <c r="E3899" s="14">
        <f t="shared" si="114"/>
        <v>800000</v>
      </c>
    </row>
    <row r="3900" spans="1:5" x14ac:dyDescent="0.3">
      <c r="A3900" s="368" t="s">
        <v>731</v>
      </c>
      <c r="B3900" s="366">
        <v>800000</v>
      </c>
      <c r="C3900" s="59"/>
      <c r="D3900" s="59"/>
      <c r="E3900" s="59">
        <f t="shared" si="114"/>
        <v>800000</v>
      </c>
    </row>
    <row r="3901" spans="1:5" x14ac:dyDescent="0.3">
      <c r="A3901" s="369" t="s">
        <v>1141</v>
      </c>
      <c r="B3901" s="127"/>
      <c r="C3901" s="14"/>
      <c r="D3901" s="14"/>
      <c r="E3901" s="14">
        <f t="shared" si="114"/>
        <v>0</v>
      </c>
    </row>
    <row r="3902" spans="1:5" x14ac:dyDescent="0.3">
      <c r="A3902" s="374" t="s">
        <v>1142</v>
      </c>
      <c r="B3902" s="127">
        <v>300000</v>
      </c>
      <c r="C3902" s="14"/>
      <c r="D3902" s="14"/>
      <c r="E3902" s="14">
        <f t="shared" si="114"/>
        <v>300000</v>
      </c>
    </row>
    <row r="3903" spans="1:5" x14ac:dyDescent="0.3">
      <c r="A3903" s="374" t="s">
        <v>1143</v>
      </c>
      <c r="B3903" s="127">
        <v>1000000</v>
      </c>
      <c r="C3903" s="14"/>
      <c r="D3903" s="14"/>
      <c r="E3903" s="14">
        <f t="shared" si="114"/>
        <v>1000000</v>
      </c>
    </row>
    <row r="3904" spans="1:5" x14ac:dyDescent="0.3">
      <c r="A3904" s="370" t="s">
        <v>1144</v>
      </c>
      <c r="B3904" s="127">
        <v>1000000</v>
      </c>
      <c r="C3904" s="14"/>
      <c r="D3904" s="14"/>
      <c r="E3904" s="14">
        <f t="shared" si="114"/>
        <v>1000000</v>
      </c>
    </row>
    <row r="3905" spans="1:5" x14ac:dyDescent="0.3">
      <c r="A3905" s="368" t="s">
        <v>731</v>
      </c>
      <c r="B3905" s="366">
        <v>2300000</v>
      </c>
      <c r="C3905" s="59"/>
      <c r="D3905" s="59"/>
      <c r="E3905" s="59">
        <f t="shared" si="114"/>
        <v>2300000</v>
      </c>
    </row>
    <row r="3906" spans="1:5" x14ac:dyDescent="0.3">
      <c r="A3906" s="369" t="s">
        <v>1145</v>
      </c>
      <c r="B3906" s="127"/>
      <c r="C3906" s="14"/>
      <c r="D3906" s="14"/>
      <c r="E3906" s="14">
        <f t="shared" si="114"/>
        <v>0</v>
      </c>
    </row>
    <row r="3907" spans="1:5" x14ac:dyDescent="0.3">
      <c r="A3907" s="374" t="s">
        <v>1146</v>
      </c>
      <c r="B3907" s="127">
        <v>2500000</v>
      </c>
      <c r="C3907" s="14"/>
      <c r="D3907" s="14"/>
      <c r="E3907" s="14">
        <f t="shared" si="114"/>
        <v>2500000</v>
      </c>
    </row>
    <row r="3908" spans="1:5" x14ac:dyDescent="0.3">
      <c r="A3908" s="368" t="s">
        <v>731</v>
      </c>
      <c r="B3908" s="366">
        <v>2500000</v>
      </c>
      <c r="C3908" s="59"/>
      <c r="D3908" s="59"/>
      <c r="E3908" s="59">
        <f t="shared" si="114"/>
        <v>2500000</v>
      </c>
    </row>
    <row r="3909" spans="1:5" x14ac:dyDescent="0.3">
      <c r="A3909" s="369" t="s">
        <v>1147</v>
      </c>
      <c r="B3909" s="127"/>
      <c r="C3909" s="14"/>
      <c r="D3909" s="14"/>
      <c r="E3909" s="14">
        <f t="shared" si="114"/>
        <v>0</v>
      </c>
    </row>
    <row r="3910" spans="1:5" x14ac:dyDescent="0.3">
      <c r="A3910" s="374" t="s">
        <v>1148</v>
      </c>
      <c r="B3910" s="127">
        <v>20000000</v>
      </c>
      <c r="C3910" s="14"/>
      <c r="D3910" s="14"/>
      <c r="E3910" s="14">
        <f t="shared" si="114"/>
        <v>20000000</v>
      </c>
    </row>
    <row r="3911" spans="1:5" x14ac:dyDescent="0.3">
      <c r="A3911" s="368" t="s">
        <v>731</v>
      </c>
      <c r="B3911" s="366">
        <v>20000000</v>
      </c>
      <c r="C3911" s="59"/>
      <c r="D3911" s="59"/>
      <c r="E3911" s="7">
        <f t="shared" si="114"/>
        <v>20000000</v>
      </c>
    </row>
    <row r="3912" spans="1:5" x14ac:dyDescent="0.3">
      <c r="A3912" s="369" t="s">
        <v>1151</v>
      </c>
      <c r="B3912" s="127"/>
      <c r="C3912" s="14"/>
      <c r="D3912" s="14"/>
      <c r="E3912" s="14">
        <f t="shared" si="114"/>
        <v>0</v>
      </c>
    </row>
    <row r="3913" spans="1:5" x14ac:dyDescent="0.3">
      <c r="A3913" s="374" t="s">
        <v>1152</v>
      </c>
      <c r="B3913" s="127">
        <v>2500000</v>
      </c>
      <c r="C3913" s="14"/>
      <c r="D3913" s="14"/>
      <c r="E3913" s="14">
        <f t="shared" si="114"/>
        <v>2500000</v>
      </c>
    </row>
    <row r="3914" spans="1:5" x14ac:dyDescent="0.3">
      <c r="A3914" s="374" t="s">
        <v>1153</v>
      </c>
      <c r="B3914" s="127">
        <v>5000000</v>
      </c>
      <c r="C3914" s="14"/>
      <c r="D3914" s="14">
        <v>1000000</v>
      </c>
      <c r="E3914" s="14">
        <f t="shared" si="114"/>
        <v>4000000</v>
      </c>
    </row>
    <row r="3915" spans="1:5" x14ac:dyDescent="0.3">
      <c r="A3915" s="368" t="s">
        <v>731</v>
      </c>
      <c r="B3915" s="366">
        <f>B3913+B3914</f>
        <v>7500000</v>
      </c>
      <c r="C3915" s="366">
        <f>C3913+C3914</f>
        <v>0</v>
      </c>
      <c r="D3915" s="366">
        <f>D3913+D3914</f>
        <v>1000000</v>
      </c>
      <c r="E3915" s="130">
        <f>E3913+E3914</f>
        <v>6500000</v>
      </c>
    </row>
    <row r="3916" spans="1:5" x14ac:dyDescent="0.3">
      <c r="A3916" s="369" t="s">
        <v>1154</v>
      </c>
      <c r="B3916" s="127"/>
      <c r="C3916" s="14"/>
      <c r="D3916" s="14"/>
      <c r="E3916" s="14">
        <f t="shared" si="114"/>
        <v>0</v>
      </c>
    </row>
    <row r="3917" spans="1:5" x14ac:dyDescent="0.3">
      <c r="A3917" s="374" t="s">
        <v>1155</v>
      </c>
      <c r="B3917" s="127">
        <v>12832500</v>
      </c>
      <c r="C3917" s="14"/>
      <c r="D3917" s="14">
        <v>2000000</v>
      </c>
      <c r="E3917" s="14">
        <f t="shared" si="114"/>
        <v>10832500</v>
      </c>
    </row>
    <row r="3918" spans="1:5" x14ac:dyDescent="0.3">
      <c r="A3918" s="374" t="s">
        <v>1156</v>
      </c>
      <c r="B3918" s="127">
        <v>1500000</v>
      </c>
      <c r="C3918" s="14"/>
      <c r="D3918" s="14">
        <v>500000</v>
      </c>
      <c r="E3918" s="14">
        <f t="shared" si="114"/>
        <v>1000000</v>
      </c>
    </row>
    <row r="3919" spans="1:5" x14ac:dyDescent="0.3">
      <c r="A3919" s="374" t="s">
        <v>1157</v>
      </c>
      <c r="B3919" s="127"/>
      <c r="C3919" s="14"/>
      <c r="D3919" s="14"/>
      <c r="E3919" s="14">
        <f t="shared" si="114"/>
        <v>0</v>
      </c>
    </row>
    <row r="3920" spans="1:5" x14ac:dyDescent="0.3">
      <c r="A3920" s="368" t="s">
        <v>731</v>
      </c>
      <c r="B3920" s="366">
        <f>B3917+B3918+B3919</f>
        <v>14332500</v>
      </c>
      <c r="C3920" s="366">
        <f>C3917+C3918+C3919</f>
        <v>0</v>
      </c>
      <c r="D3920" s="130">
        <f>D3917+D3918+D3919</f>
        <v>2500000</v>
      </c>
      <c r="E3920" s="130">
        <f>E3917+E3918+E3919</f>
        <v>11832500</v>
      </c>
    </row>
    <row r="3921" spans="1:5" x14ac:dyDescent="0.3">
      <c r="A3921" s="383"/>
      <c r="B3921" s="127"/>
      <c r="C3921" s="14"/>
      <c r="D3921" s="14"/>
      <c r="E3921" s="14">
        <f t="shared" si="114"/>
        <v>0</v>
      </c>
    </row>
    <row r="3922" spans="1:5" x14ac:dyDescent="0.3">
      <c r="A3922" s="371" t="s">
        <v>1263</v>
      </c>
      <c r="B3922" s="130">
        <f>B3875+B3878+B3884+B3889+B3893+B3897+B3900+B3905+B3908+B3911+B3915+B3920</f>
        <v>56932500</v>
      </c>
      <c r="C3922" s="130">
        <f>C3875+C3878+C3884+C3889+C3893+C3897+C3900+C3905+C3908+C3911+C3915+C3920</f>
        <v>0</v>
      </c>
      <c r="D3922" s="130">
        <f>D3875+D3878+D3884+D3889+D3893+D3897+D3900+D3905+D3908+D3911+D3915+D3920</f>
        <v>5750000</v>
      </c>
      <c r="E3922" s="130">
        <f>E3875+E3878+E3884+E3889+E3893+E3897+E3900+E3905+E3908+E3911+E3915+E3920</f>
        <v>51182500</v>
      </c>
    </row>
    <row r="3923" spans="1:5" x14ac:dyDescent="0.3">
      <c r="A3923" s="384" t="s">
        <v>1264</v>
      </c>
      <c r="B3923" s="127"/>
      <c r="C3923" s="14"/>
      <c r="D3923" s="14"/>
      <c r="E3923" s="14">
        <f t="shared" si="114"/>
        <v>0</v>
      </c>
    </row>
    <row r="3924" spans="1:5" x14ac:dyDescent="0.3">
      <c r="A3924" s="382" t="s">
        <v>1265</v>
      </c>
      <c r="B3924" s="127"/>
      <c r="C3924" s="14"/>
      <c r="D3924" s="14"/>
      <c r="E3924" s="14">
        <f t="shared" si="114"/>
        <v>0</v>
      </c>
    </row>
    <row r="3925" spans="1:5" x14ac:dyDescent="0.3">
      <c r="A3925" s="370" t="s">
        <v>1266</v>
      </c>
      <c r="B3925" s="127">
        <v>28300000</v>
      </c>
      <c r="C3925" s="14"/>
      <c r="D3925" s="14">
        <v>5000000</v>
      </c>
      <c r="E3925" s="14">
        <f t="shared" si="114"/>
        <v>23300000</v>
      </c>
    </row>
    <row r="3926" spans="1:5" x14ac:dyDescent="0.3">
      <c r="A3926" s="368" t="s">
        <v>731</v>
      </c>
      <c r="B3926" s="130">
        <f>B3925</f>
        <v>28300000</v>
      </c>
      <c r="C3926" s="130">
        <f>C3925</f>
        <v>0</v>
      </c>
      <c r="D3926" s="130">
        <f>D3925</f>
        <v>5000000</v>
      </c>
      <c r="E3926" s="130">
        <f>E3925</f>
        <v>23300000</v>
      </c>
    </row>
    <row r="3927" spans="1:5" x14ac:dyDescent="0.3">
      <c r="A3927" s="382" t="s">
        <v>1267</v>
      </c>
      <c r="B3927" s="127"/>
      <c r="C3927" s="14"/>
      <c r="D3927" s="14"/>
      <c r="E3927" s="14">
        <f t="shared" ref="E3927:E3948" si="115">B3927+C3927-D3927</f>
        <v>0</v>
      </c>
    </row>
    <row r="3928" spans="1:5" x14ac:dyDescent="0.3">
      <c r="A3928" s="370" t="s">
        <v>1268</v>
      </c>
      <c r="B3928" s="127">
        <v>1500000</v>
      </c>
      <c r="C3928" s="14"/>
      <c r="D3928" s="14"/>
      <c r="E3928" s="14">
        <f t="shared" si="115"/>
        <v>1500000</v>
      </c>
    </row>
    <row r="3929" spans="1:5" ht="37.5" x14ac:dyDescent="0.3">
      <c r="A3929" s="370" t="s">
        <v>1269</v>
      </c>
      <c r="B3929" s="127">
        <v>8000000</v>
      </c>
      <c r="C3929" s="14"/>
      <c r="D3929" s="14">
        <v>8000000</v>
      </c>
      <c r="E3929" s="14">
        <f t="shared" si="115"/>
        <v>0</v>
      </c>
    </row>
    <row r="3930" spans="1:5" x14ac:dyDescent="0.3">
      <c r="A3930" s="370" t="s">
        <v>1270</v>
      </c>
      <c r="B3930" s="127">
        <v>1991557.6</v>
      </c>
      <c r="C3930" s="14"/>
      <c r="D3930" s="14"/>
      <c r="E3930" s="14">
        <f t="shared" si="115"/>
        <v>1991557.6</v>
      </c>
    </row>
    <row r="3931" spans="1:5" x14ac:dyDescent="0.3">
      <c r="A3931" s="370" t="s">
        <v>1271</v>
      </c>
      <c r="B3931" s="127">
        <v>2085416.97</v>
      </c>
      <c r="C3931" s="14"/>
      <c r="D3931" s="14"/>
      <c r="E3931" s="14">
        <f t="shared" si="115"/>
        <v>2085416.97</v>
      </c>
    </row>
    <row r="3932" spans="1:5" x14ac:dyDescent="0.3">
      <c r="A3932" s="370" t="s">
        <v>1272</v>
      </c>
      <c r="B3932" s="127">
        <v>2500000</v>
      </c>
      <c r="C3932" s="14"/>
      <c r="D3932" s="14"/>
      <c r="E3932" s="14">
        <f t="shared" si="115"/>
        <v>2500000</v>
      </c>
    </row>
    <row r="3933" spans="1:5" x14ac:dyDescent="0.3">
      <c r="A3933" s="370" t="s">
        <v>1273</v>
      </c>
      <c r="B3933" s="127">
        <v>3500000</v>
      </c>
      <c r="C3933" s="14"/>
      <c r="D3933" s="14"/>
      <c r="E3933" s="14">
        <f t="shared" si="115"/>
        <v>3500000</v>
      </c>
    </row>
    <row r="3934" spans="1:5" ht="37.5" x14ac:dyDescent="0.3">
      <c r="A3934" s="370" t="s">
        <v>1274</v>
      </c>
      <c r="B3934" s="127">
        <v>4500000</v>
      </c>
      <c r="C3934" s="14"/>
      <c r="D3934" s="14">
        <v>4500000</v>
      </c>
      <c r="E3934" s="14">
        <f t="shared" si="115"/>
        <v>0</v>
      </c>
    </row>
    <row r="3935" spans="1:5" x14ac:dyDescent="0.3">
      <c r="A3935" s="370" t="s">
        <v>1275</v>
      </c>
      <c r="B3935" s="127">
        <v>3100000</v>
      </c>
      <c r="C3935" s="14"/>
      <c r="D3935" s="14">
        <v>3100000</v>
      </c>
      <c r="E3935" s="14">
        <f t="shared" si="115"/>
        <v>0</v>
      </c>
    </row>
    <row r="3936" spans="1:5" x14ac:dyDescent="0.3">
      <c r="A3936" s="370" t="s">
        <v>1276</v>
      </c>
      <c r="B3936" s="127">
        <v>2500000</v>
      </c>
      <c r="C3936" s="14"/>
      <c r="D3936" s="14">
        <v>2500000</v>
      </c>
      <c r="E3936" s="14">
        <f t="shared" si="115"/>
        <v>0</v>
      </c>
    </row>
    <row r="3937" spans="1:5" x14ac:dyDescent="0.3">
      <c r="A3937" s="370" t="s">
        <v>1277</v>
      </c>
      <c r="B3937" s="127">
        <v>7500000</v>
      </c>
      <c r="C3937" s="14"/>
      <c r="D3937" s="14">
        <v>7500000</v>
      </c>
      <c r="E3937" s="14">
        <f t="shared" si="115"/>
        <v>0</v>
      </c>
    </row>
    <row r="3938" spans="1:5" x14ac:dyDescent="0.3">
      <c r="A3938" s="370" t="s">
        <v>1278</v>
      </c>
      <c r="B3938" s="127">
        <v>3000000</v>
      </c>
      <c r="C3938" s="14"/>
      <c r="D3938" s="14"/>
      <c r="E3938" s="14">
        <f t="shared" si="115"/>
        <v>3000000</v>
      </c>
    </row>
    <row r="3939" spans="1:5" x14ac:dyDescent="0.3">
      <c r="A3939" s="370" t="s">
        <v>1279</v>
      </c>
      <c r="B3939" s="127">
        <v>3166122.48</v>
      </c>
      <c r="C3939" s="14"/>
      <c r="D3939" s="14"/>
      <c r="E3939" s="14">
        <f t="shared" si="115"/>
        <v>3166122.48</v>
      </c>
    </row>
    <row r="3940" spans="1:5" ht="37.5" x14ac:dyDescent="0.3">
      <c r="A3940" s="385" t="s">
        <v>1280</v>
      </c>
      <c r="B3940" s="127">
        <v>6299959</v>
      </c>
      <c r="C3940" s="14"/>
      <c r="D3940" s="14"/>
      <c r="E3940" s="14">
        <f t="shared" si="115"/>
        <v>6299959</v>
      </c>
    </row>
    <row r="3941" spans="1:5" x14ac:dyDescent="0.3">
      <c r="A3941" s="370" t="s">
        <v>1281</v>
      </c>
      <c r="B3941" s="127">
        <v>7500000</v>
      </c>
      <c r="C3941" s="14"/>
      <c r="D3941" s="14"/>
      <c r="E3941" s="14">
        <f t="shared" si="115"/>
        <v>7500000</v>
      </c>
    </row>
    <row r="3942" spans="1:5" x14ac:dyDescent="0.3">
      <c r="A3942" s="370" t="s">
        <v>1282</v>
      </c>
      <c r="B3942" s="127">
        <v>7500000</v>
      </c>
      <c r="C3942" s="14"/>
      <c r="D3942" s="14">
        <v>7500000</v>
      </c>
      <c r="E3942" s="14">
        <f t="shared" si="115"/>
        <v>0</v>
      </c>
    </row>
    <row r="3943" spans="1:5" x14ac:dyDescent="0.3">
      <c r="A3943" s="368" t="s">
        <v>731</v>
      </c>
      <c r="B3943" s="130">
        <f>SUM(B3928:B3942)</f>
        <v>64643056.049999997</v>
      </c>
      <c r="C3943" s="130">
        <f>SUM(C3928:C3942)</f>
        <v>0</v>
      </c>
      <c r="D3943" s="130">
        <f>SUM(D3928:D3942)</f>
        <v>33100000</v>
      </c>
      <c r="E3943" s="130">
        <f>SUM(E3928:E3942)</f>
        <v>31543056.050000001</v>
      </c>
    </row>
    <row r="3944" spans="1:5" x14ac:dyDescent="0.3">
      <c r="A3944" s="386" t="s">
        <v>814</v>
      </c>
      <c r="B3944" s="127"/>
      <c r="C3944" s="14"/>
      <c r="D3944" s="14"/>
      <c r="E3944" s="14">
        <f t="shared" si="115"/>
        <v>0</v>
      </c>
    </row>
    <row r="3945" spans="1:5" ht="37.5" x14ac:dyDescent="0.3">
      <c r="A3945" s="370" t="s">
        <v>1283</v>
      </c>
      <c r="B3945" s="127">
        <v>5700000</v>
      </c>
      <c r="C3945" s="14"/>
      <c r="D3945" s="14">
        <v>700000</v>
      </c>
      <c r="E3945" s="14">
        <f t="shared" si="115"/>
        <v>5000000</v>
      </c>
    </row>
    <row r="3946" spans="1:5" x14ac:dyDescent="0.3">
      <c r="A3946" s="370" t="s">
        <v>1284</v>
      </c>
      <c r="B3946" s="127">
        <v>6250000</v>
      </c>
      <c r="C3946" s="14"/>
      <c r="D3946" s="14">
        <v>6250000</v>
      </c>
      <c r="E3946" s="14">
        <f t="shared" si="115"/>
        <v>0</v>
      </c>
    </row>
    <row r="3947" spans="1:5" x14ac:dyDescent="0.3">
      <c r="A3947" s="368" t="s">
        <v>731</v>
      </c>
      <c r="B3947" s="130">
        <f>B3945+B3946</f>
        <v>11950000</v>
      </c>
      <c r="C3947" s="130">
        <f>C3945+C3946</f>
        <v>0</v>
      </c>
      <c r="D3947" s="130">
        <f>D3945+D3946</f>
        <v>6950000</v>
      </c>
      <c r="E3947" s="130">
        <f>E3945+E3946</f>
        <v>5000000</v>
      </c>
    </row>
    <row r="3948" spans="1:5" x14ac:dyDescent="0.3">
      <c r="A3948" s="387"/>
      <c r="B3948" s="127"/>
      <c r="C3948" s="14"/>
      <c r="D3948" s="14"/>
      <c r="E3948" s="14">
        <f t="shared" si="115"/>
        <v>0</v>
      </c>
    </row>
    <row r="3949" spans="1:5" x14ac:dyDescent="0.3">
      <c r="A3949" s="371" t="s">
        <v>1285</v>
      </c>
      <c r="B3949" s="130">
        <f>B3926+B3943+B3947</f>
        <v>104893056.05</v>
      </c>
      <c r="C3949" s="130">
        <f>C3926+C3943+C3947</f>
        <v>0</v>
      </c>
      <c r="D3949" s="130">
        <f>D3926+D3943+D3947</f>
        <v>45050000</v>
      </c>
      <c r="E3949" s="130">
        <f>E3926+E3943+E3947</f>
        <v>59843056.049999997</v>
      </c>
    </row>
    <row r="3950" spans="1:5" x14ac:dyDescent="0.3">
      <c r="A3950" s="367"/>
      <c r="B3950" s="127"/>
      <c r="C3950" s="14"/>
      <c r="D3950" s="14"/>
      <c r="E3950" s="14"/>
    </row>
    <row r="3951" spans="1:5" x14ac:dyDescent="0.3">
      <c r="A3951" s="367"/>
      <c r="B3951" s="127"/>
      <c r="C3951" s="14"/>
      <c r="D3951" s="14"/>
      <c r="E3951" s="14"/>
    </row>
    <row r="3952" spans="1:5" x14ac:dyDescent="0.3">
      <c r="A3952" s="378" t="s">
        <v>1033</v>
      </c>
      <c r="B3952" s="130">
        <f>B3922+B3949</f>
        <v>161825556.05000001</v>
      </c>
      <c r="C3952" s="130">
        <f>C3922+C3949</f>
        <v>0</v>
      </c>
      <c r="D3952" s="130">
        <f>D3922+D3949</f>
        <v>50800000</v>
      </c>
      <c r="E3952" s="130">
        <f>E3922+E3949</f>
        <v>111025556.05</v>
      </c>
    </row>
    <row r="3953" spans="1:5" x14ac:dyDescent="0.3">
      <c r="A3953" s="367"/>
      <c r="B3953" s="127"/>
      <c r="C3953" s="14"/>
      <c r="D3953" s="14"/>
      <c r="E3953" s="14"/>
    </row>
    <row r="3954" spans="1:5" x14ac:dyDescent="0.3">
      <c r="A3954" s="379" t="s">
        <v>1286</v>
      </c>
      <c r="B3954" s="127"/>
      <c r="C3954" s="14"/>
      <c r="D3954" s="14"/>
      <c r="E3954" s="14"/>
    </row>
    <row r="3955" spans="1:5" x14ac:dyDescent="0.25">
      <c r="A3955" s="368" t="s">
        <v>727</v>
      </c>
      <c r="B3955" s="275">
        <f>B3958+B3961+B3967+B3972+B3976+B3980+B3983+B3988+B3991+B3994+B3999</f>
        <v>18000000</v>
      </c>
      <c r="C3955" s="275">
        <f>C3958+C3961+C3967+C3972+C3976+C3980+C3983+C3988+C3991+C3994+C3999</f>
        <v>0</v>
      </c>
      <c r="D3955" s="275">
        <f>D3958+D3961+D3967+D3972+D3976+D3980+D3983+D3988+D3991+D3994+D3999</f>
        <v>4650000</v>
      </c>
      <c r="E3955" s="275">
        <f>E3958+E3961+E3967+E3972+E3976+E3980+E3983+E3988+E3991+E3994+E3999</f>
        <v>13350000</v>
      </c>
    </row>
    <row r="3956" spans="1:5" x14ac:dyDescent="0.3">
      <c r="A3956" s="369" t="s">
        <v>1119</v>
      </c>
      <c r="B3956" s="388"/>
      <c r="C3956" s="14"/>
      <c r="D3956" s="14"/>
      <c r="E3956" s="14">
        <f t="shared" ref="E3956:E4019" si="116">B3956+C3956-D3956</f>
        <v>0</v>
      </c>
    </row>
    <row r="3957" spans="1:5" x14ac:dyDescent="0.3">
      <c r="A3957" s="370" t="s">
        <v>1120</v>
      </c>
      <c r="B3957" s="388">
        <v>2500000</v>
      </c>
      <c r="C3957" s="14"/>
      <c r="D3957" s="14">
        <v>2500000</v>
      </c>
      <c r="E3957" s="14">
        <f t="shared" si="116"/>
        <v>0</v>
      </c>
    </row>
    <row r="3958" spans="1:5" x14ac:dyDescent="0.25">
      <c r="A3958" s="368" t="s">
        <v>731</v>
      </c>
      <c r="B3958" s="275">
        <f>B3957</f>
        <v>2500000</v>
      </c>
      <c r="C3958" s="275">
        <f>C3957</f>
        <v>0</v>
      </c>
      <c r="D3958" s="275">
        <f>D3957</f>
        <v>2500000</v>
      </c>
      <c r="E3958" s="275">
        <f>E3957</f>
        <v>0</v>
      </c>
    </row>
    <row r="3959" spans="1:5" x14ac:dyDescent="0.3">
      <c r="A3959" s="372" t="s">
        <v>1122</v>
      </c>
      <c r="B3959" s="389"/>
      <c r="C3959" s="14"/>
      <c r="D3959" s="14"/>
      <c r="E3959" s="14">
        <f t="shared" si="116"/>
        <v>0</v>
      </c>
    </row>
    <row r="3960" spans="1:5" x14ac:dyDescent="0.3">
      <c r="A3960" s="373" t="s">
        <v>1123</v>
      </c>
      <c r="B3960" s="389">
        <v>300000</v>
      </c>
      <c r="C3960" s="14"/>
      <c r="D3960" s="14">
        <v>150000</v>
      </c>
      <c r="E3960" s="14">
        <f t="shared" si="116"/>
        <v>150000</v>
      </c>
    </row>
    <row r="3961" spans="1:5" x14ac:dyDescent="0.25">
      <c r="A3961" s="368" t="s">
        <v>731</v>
      </c>
      <c r="B3961" s="269">
        <f>B3960</f>
        <v>300000</v>
      </c>
      <c r="C3961" s="269">
        <f>C3960</f>
        <v>0</v>
      </c>
      <c r="D3961" s="269">
        <f>D3960</f>
        <v>150000</v>
      </c>
      <c r="E3961" s="269">
        <f>E3960</f>
        <v>150000</v>
      </c>
    </row>
    <row r="3962" spans="1:5" x14ac:dyDescent="0.3">
      <c r="A3962" s="369" t="s">
        <v>1124</v>
      </c>
      <c r="B3962" s="388"/>
      <c r="C3962" s="14"/>
      <c r="D3962" s="14"/>
      <c r="E3962" s="14">
        <f t="shared" si="116"/>
        <v>0</v>
      </c>
    </row>
    <row r="3963" spans="1:5" x14ac:dyDescent="0.3">
      <c r="A3963" s="374" t="s">
        <v>1125</v>
      </c>
      <c r="B3963" s="388">
        <v>300000</v>
      </c>
      <c r="C3963" s="14"/>
      <c r="D3963" s="14"/>
      <c r="E3963" s="14">
        <f t="shared" si="116"/>
        <v>300000</v>
      </c>
    </row>
    <row r="3964" spans="1:5" x14ac:dyDescent="0.3">
      <c r="A3964" s="370" t="s">
        <v>1126</v>
      </c>
      <c r="B3964" s="388">
        <v>700000</v>
      </c>
      <c r="C3964" s="14"/>
      <c r="D3964" s="14"/>
      <c r="E3964" s="14">
        <f t="shared" si="116"/>
        <v>700000</v>
      </c>
    </row>
    <row r="3965" spans="1:5" x14ac:dyDescent="0.3">
      <c r="A3965" s="370" t="s">
        <v>1127</v>
      </c>
      <c r="B3965" s="388">
        <v>500000</v>
      </c>
      <c r="C3965" s="14"/>
      <c r="D3965" s="14"/>
      <c r="E3965" s="14">
        <f t="shared" si="116"/>
        <v>500000</v>
      </c>
    </row>
    <row r="3966" spans="1:5" x14ac:dyDescent="0.3">
      <c r="A3966" s="370" t="s">
        <v>1262</v>
      </c>
      <c r="B3966" s="388">
        <v>500000</v>
      </c>
      <c r="C3966" s="14"/>
      <c r="D3966" s="14"/>
      <c r="E3966" s="14">
        <f t="shared" si="116"/>
        <v>500000</v>
      </c>
    </row>
    <row r="3967" spans="1:5" x14ac:dyDescent="0.3">
      <c r="A3967" s="368" t="s">
        <v>731</v>
      </c>
      <c r="B3967" s="269">
        <f>SUM(B3963:B3966)</f>
        <v>2000000</v>
      </c>
      <c r="C3967" s="59"/>
      <c r="D3967" s="59"/>
      <c r="E3967" s="59">
        <f t="shared" si="116"/>
        <v>2000000</v>
      </c>
    </row>
    <row r="3968" spans="1:5" x14ac:dyDescent="0.3">
      <c r="A3968" s="369" t="s">
        <v>1129</v>
      </c>
      <c r="B3968" s="388"/>
      <c r="C3968" s="14"/>
      <c r="D3968" s="14"/>
      <c r="E3968" s="14">
        <f t="shared" si="116"/>
        <v>0</v>
      </c>
    </row>
    <row r="3969" spans="1:5" x14ac:dyDescent="0.3">
      <c r="A3969" s="374" t="s">
        <v>1130</v>
      </c>
      <c r="B3969" s="388" t="s">
        <v>1287</v>
      </c>
      <c r="C3969" s="14"/>
      <c r="D3969" s="14"/>
      <c r="E3969" s="14">
        <v>0</v>
      </c>
    </row>
    <row r="3970" spans="1:5" x14ac:dyDescent="0.3">
      <c r="A3970" s="374" t="s">
        <v>1131</v>
      </c>
      <c r="B3970" s="388">
        <v>2000000</v>
      </c>
      <c r="C3970" s="14"/>
      <c r="D3970" s="14">
        <v>1000000</v>
      </c>
      <c r="E3970" s="14">
        <f t="shared" si="116"/>
        <v>1000000</v>
      </c>
    </row>
    <row r="3971" spans="1:5" x14ac:dyDescent="0.3">
      <c r="A3971" s="374" t="s">
        <v>1132</v>
      </c>
      <c r="B3971" s="388">
        <v>500000</v>
      </c>
      <c r="C3971" s="14"/>
      <c r="D3971" s="14"/>
      <c r="E3971" s="14">
        <f t="shared" si="116"/>
        <v>500000</v>
      </c>
    </row>
    <row r="3972" spans="1:5" x14ac:dyDescent="0.25">
      <c r="A3972" s="390" t="s">
        <v>731</v>
      </c>
      <c r="B3972" s="275">
        <f>SUM(B3969:B3971)</f>
        <v>2500000</v>
      </c>
      <c r="C3972" s="275">
        <f>SUM(C3969:C3971)</f>
        <v>0</v>
      </c>
      <c r="D3972" s="275">
        <f>SUM(D3969:D3971)</f>
        <v>1000000</v>
      </c>
      <c r="E3972" s="275">
        <f>SUM(E3969:E3971)</f>
        <v>1500000</v>
      </c>
    </row>
    <row r="3973" spans="1:5" x14ac:dyDescent="0.3">
      <c r="A3973" s="369" t="s">
        <v>1133</v>
      </c>
      <c r="B3973" s="388"/>
      <c r="C3973" s="14"/>
      <c r="D3973" s="14"/>
      <c r="E3973" s="14">
        <f t="shared" si="116"/>
        <v>0</v>
      </c>
    </row>
    <row r="3974" spans="1:5" x14ac:dyDescent="0.3">
      <c r="A3974" s="370" t="s">
        <v>1134</v>
      </c>
      <c r="B3974" s="388">
        <v>1000000</v>
      </c>
      <c r="C3974" s="14"/>
      <c r="D3974" s="14">
        <v>500000</v>
      </c>
      <c r="E3974" s="14">
        <f t="shared" si="116"/>
        <v>500000</v>
      </c>
    </row>
    <row r="3975" spans="1:5" x14ac:dyDescent="0.3">
      <c r="A3975" s="370" t="s">
        <v>1135</v>
      </c>
      <c r="B3975" s="388">
        <v>1200000</v>
      </c>
      <c r="C3975" s="14"/>
      <c r="D3975" s="14"/>
      <c r="E3975" s="14">
        <f t="shared" si="116"/>
        <v>1200000</v>
      </c>
    </row>
    <row r="3976" spans="1:5" x14ac:dyDescent="0.25">
      <c r="A3976" s="368" t="s">
        <v>731</v>
      </c>
      <c r="B3976" s="269">
        <f>SUM(B3974:B3975)</f>
        <v>2200000</v>
      </c>
      <c r="C3976" s="269">
        <f>SUM(C3974:C3975)</f>
        <v>0</v>
      </c>
      <c r="D3976" s="269">
        <f>SUM(D3974:D3975)</f>
        <v>500000</v>
      </c>
      <c r="E3976" s="269">
        <f>SUM(E3974:E3975)</f>
        <v>1700000</v>
      </c>
    </row>
    <row r="3977" spans="1:5" x14ac:dyDescent="0.3">
      <c r="A3977" s="370" t="s">
        <v>1136</v>
      </c>
      <c r="B3977" s="388"/>
      <c r="C3977" s="14"/>
      <c r="D3977" s="14"/>
      <c r="E3977" s="14">
        <f t="shared" si="116"/>
        <v>0</v>
      </c>
    </row>
    <row r="3978" spans="1:5" x14ac:dyDescent="0.3">
      <c r="A3978" s="370" t="s">
        <v>1137</v>
      </c>
      <c r="B3978" s="388">
        <v>400000</v>
      </c>
      <c r="C3978" s="14"/>
      <c r="D3978" s="14"/>
      <c r="E3978" s="14">
        <f>B3978+C3978-D3978</f>
        <v>400000</v>
      </c>
    </row>
    <row r="3979" spans="1:5" x14ac:dyDescent="0.3">
      <c r="A3979" s="374" t="s">
        <v>1138</v>
      </c>
      <c r="B3979" s="388">
        <v>500000</v>
      </c>
      <c r="C3979" s="14"/>
      <c r="D3979" s="14"/>
      <c r="E3979" s="14">
        <f t="shared" si="116"/>
        <v>500000</v>
      </c>
    </row>
    <row r="3980" spans="1:5" x14ac:dyDescent="0.3">
      <c r="A3980" s="368" t="s">
        <v>731</v>
      </c>
      <c r="B3980" s="275">
        <f>SUM(B3978:B3979)</f>
        <v>900000</v>
      </c>
      <c r="C3980" s="59"/>
      <c r="D3980" s="59"/>
      <c r="E3980" s="59">
        <f t="shared" si="116"/>
        <v>900000</v>
      </c>
    </row>
    <row r="3981" spans="1:5" x14ac:dyDescent="0.3">
      <c r="A3981" s="369" t="s">
        <v>1139</v>
      </c>
      <c r="B3981" s="388"/>
      <c r="C3981" s="14"/>
      <c r="D3981" s="14"/>
      <c r="E3981" s="14">
        <f t="shared" si="116"/>
        <v>0</v>
      </c>
    </row>
    <row r="3982" spans="1:5" x14ac:dyDescent="0.3">
      <c r="A3982" s="374" t="s">
        <v>1140</v>
      </c>
      <c r="B3982" s="388" t="s">
        <v>1287</v>
      </c>
      <c r="C3982" s="14"/>
      <c r="D3982" s="14"/>
      <c r="E3982" s="14">
        <v>0</v>
      </c>
    </row>
    <row r="3983" spans="1:5" x14ac:dyDescent="0.3">
      <c r="A3983" s="368" t="s">
        <v>731</v>
      </c>
      <c r="B3983" s="269">
        <f>SUM(B3982)</f>
        <v>0</v>
      </c>
      <c r="C3983" s="59"/>
      <c r="D3983" s="59"/>
      <c r="E3983" s="59">
        <f t="shared" si="116"/>
        <v>0</v>
      </c>
    </row>
    <row r="3984" spans="1:5" x14ac:dyDescent="0.3">
      <c r="A3984" s="369" t="s">
        <v>1141</v>
      </c>
      <c r="B3984" s="388"/>
      <c r="C3984" s="14"/>
      <c r="D3984" s="14"/>
      <c r="E3984" s="14">
        <f t="shared" si="116"/>
        <v>0</v>
      </c>
    </row>
    <row r="3985" spans="1:5" x14ac:dyDescent="0.3">
      <c r="A3985" s="374" t="s">
        <v>1142</v>
      </c>
      <c r="B3985" s="388">
        <v>700000</v>
      </c>
      <c r="C3985" s="14"/>
      <c r="D3985" s="14"/>
      <c r="E3985" s="14">
        <f t="shared" si="116"/>
        <v>700000</v>
      </c>
    </row>
    <row r="3986" spans="1:5" x14ac:dyDescent="0.3">
      <c r="A3986" s="374" t="s">
        <v>1143</v>
      </c>
      <c r="B3986" s="388">
        <v>400000</v>
      </c>
      <c r="C3986" s="14"/>
      <c r="D3986" s="14"/>
      <c r="E3986" s="14">
        <f t="shared" si="116"/>
        <v>400000</v>
      </c>
    </row>
    <row r="3987" spans="1:5" x14ac:dyDescent="0.3">
      <c r="A3987" s="370" t="s">
        <v>1144</v>
      </c>
      <c r="B3987" s="388"/>
      <c r="C3987" s="14"/>
      <c r="D3987" s="14"/>
      <c r="E3987" s="14">
        <f t="shared" si="116"/>
        <v>0</v>
      </c>
    </row>
    <row r="3988" spans="1:5" x14ac:dyDescent="0.3">
      <c r="A3988" s="368" t="s">
        <v>731</v>
      </c>
      <c r="B3988" s="269">
        <f>SUM(B3985:B3987)</f>
        <v>1100000</v>
      </c>
      <c r="C3988" s="59"/>
      <c r="D3988" s="59"/>
      <c r="E3988" s="59">
        <f t="shared" si="116"/>
        <v>1100000</v>
      </c>
    </row>
    <row r="3989" spans="1:5" x14ac:dyDescent="0.3">
      <c r="A3989" s="369" t="s">
        <v>1145</v>
      </c>
      <c r="B3989" s="388"/>
      <c r="C3989" s="14"/>
      <c r="D3989" s="14"/>
      <c r="E3989" s="14">
        <f t="shared" si="116"/>
        <v>0</v>
      </c>
    </row>
    <row r="3990" spans="1:5" x14ac:dyDescent="0.3">
      <c r="A3990" s="374" t="s">
        <v>1146</v>
      </c>
      <c r="B3990" s="388">
        <v>1500000</v>
      </c>
      <c r="C3990" s="14"/>
      <c r="D3990" s="14"/>
      <c r="E3990" s="14">
        <f t="shared" si="116"/>
        <v>1500000</v>
      </c>
    </row>
    <row r="3991" spans="1:5" x14ac:dyDescent="0.3">
      <c r="A3991" s="368" t="s">
        <v>731</v>
      </c>
      <c r="B3991" s="269">
        <f>SUM(B3990)</f>
        <v>1500000</v>
      </c>
      <c r="C3991" s="59"/>
      <c r="D3991" s="59"/>
      <c r="E3991" s="59">
        <f t="shared" si="116"/>
        <v>1500000</v>
      </c>
    </row>
    <row r="3992" spans="1:5" x14ac:dyDescent="0.3">
      <c r="A3992" s="369" t="s">
        <v>1151</v>
      </c>
      <c r="B3992" s="388"/>
      <c r="C3992" s="14"/>
      <c r="D3992" s="14"/>
      <c r="E3992" s="14">
        <f t="shared" si="116"/>
        <v>0</v>
      </c>
    </row>
    <row r="3993" spans="1:5" x14ac:dyDescent="0.3">
      <c r="A3993" s="374" t="s">
        <v>1152</v>
      </c>
      <c r="B3993" s="388">
        <v>1000000</v>
      </c>
      <c r="C3993" s="14"/>
      <c r="D3993" s="14"/>
      <c r="E3993" s="14">
        <f t="shared" si="116"/>
        <v>1000000</v>
      </c>
    </row>
    <row r="3994" spans="1:5" x14ac:dyDescent="0.3">
      <c r="A3994" s="368" t="s">
        <v>731</v>
      </c>
      <c r="B3994" s="269">
        <f>SUM(B3993:B3993)</f>
        <v>1000000</v>
      </c>
      <c r="C3994" s="59"/>
      <c r="D3994" s="59"/>
      <c r="E3994" s="59">
        <f t="shared" si="116"/>
        <v>1000000</v>
      </c>
    </row>
    <row r="3995" spans="1:5" x14ac:dyDescent="0.3">
      <c r="A3995" s="369" t="s">
        <v>1154</v>
      </c>
      <c r="B3995" s="388"/>
      <c r="C3995" s="14"/>
      <c r="D3995" s="14"/>
      <c r="E3995" s="14">
        <f t="shared" si="116"/>
        <v>0</v>
      </c>
    </row>
    <row r="3996" spans="1:5" x14ac:dyDescent="0.3">
      <c r="A3996" s="374" t="s">
        <v>1155</v>
      </c>
      <c r="B3996" s="388"/>
      <c r="C3996" s="14"/>
      <c r="D3996" s="14"/>
      <c r="E3996" s="14">
        <f t="shared" si="116"/>
        <v>0</v>
      </c>
    </row>
    <row r="3997" spans="1:5" x14ac:dyDescent="0.3">
      <c r="A3997" s="374" t="s">
        <v>1156</v>
      </c>
      <c r="B3997" s="388">
        <v>1500000</v>
      </c>
      <c r="C3997" s="14"/>
      <c r="D3997" s="14">
        <v>500000</v>
      </c>
      <c r="E3997" s="14">
        <f t="shared" si="116"/>
        <v>1000000</v>
      </c>
    </row>
    <row r="3998" spans="1:5" x14ac:dyDescent="0.3">
      <c r="A3998" s="374" t="s">
        <v>1157</v>
      </c>
      <c r="B3998" s="388">
        <v>2500000</v>
      </c>
      <c r="C3998" s="14"/>
      <c r="D3998" s="14"/>
      <c r="E3998" s="14">
        <f t="shared" si="116"/>
        <v>2500000</v>
      </c>
    </row>
    <row r="3999" spans="1:5" x14ac:dyDescent="0.25">
      <c r="A3999" s="368" t="s">
        <v>731</v>
      </c>
      <c r="B3999" s="284">
        <f>SUM(B3996:B3998)</f>
        <v>4000000</v>
      </c>
      <c r="C3999" s="284">
        <f>SUM(C3996:C3998)</f>
        <v>0</v>
      </c>
      <c r="D3999" s="284">
        <f>SUM(D3996:D3998)</f>
        <v>500000</v>
      </c>
      <c r="E3999" s="284">
        <f>SUM(E3996:E3998)</f>
        <v>3500000</v>
      </c>
    </row>
    <row r="4000" spans="1:5" x14ac:dyDescent="0.3">
      <c r="A4000" s="383"/>
      <c r="B4000" s="388"/>
      <c r="C4000" s="14"/>
      <c r="D4000" s="14"/>
      <c r="E4000" s="14">
        <f t="shared" si="116"/>
        <v>0</v>
      </c>
    </row>
    <row r="4001" spans="1:5" x14ac:dyDescent="0.3">
      <c r="A4001" s="378" t="s">
        <v>203</v>
      </c>
      <c r="B4001" s="275">
        <f>B3953+B3955</f>
        <v>18000000</v>
      </c>
      <c r="C4001" s="275">
        <f>C3953+C3955</f>
        <v>0</v>
      </c>
      <c r="D4001" s="275">
        <f>D3953+D3955</f>
        <v>4650000</v>
      </c>
      <c r="E4001" s="275">
        <f>E3953+E3955</f>
        <v>13350000</v>
      </c>
    </row>
    <row r="4002" spans="1:5" x14ac:dyDescent="0.3">
      <c r="A4002" s="367"/>
      <c r="B4002" s="127"/>
      <c r="C4002" s="14"/>
      <c r="D4002" s="14"/>
      <c r="E4002" s="14">
        <f t="shared" si="116"/>
        <v>0</v>
      </c>
    </row>
    <row r="4003" spans="1:5" x14ac:dyDescent="0.3">
      <c r="A4003" s="379" t="s">
        <v>140</v>
      </c>
      <c r="B4003" s="127"/>
      <c r="C4003" s="14"/>
      <c r="D4003" s="14"/>
      <c r="E4003" s="14">
        <f t="shared" si="116"/>
        <v>0</v>
      </c>
    </row>
    <row r="4004" spans="1:5" x14ac:dyDescent="0.3">
      <c r="A4004" s="384" t="s">
        <v>1288</v>
      </c>
      <c r="B4004" s="127"/>
      <c r="C4004" s="14"/>
      <c r="D4004" s="14"/>
      <c r="E4004" s="14">
        <f t="shared" si="116"/>
        <v>0</v>
      </c>
    </row>
    <row r="4005" spans="1:5" x14ac:dyDescent="0.3">
      <c r="A4005" s="391" t="s">
        <v>1289</v>
      </c>
      <c r="B4005" s="127">
        <v>20000000</v>
      </c>
      <c r="C4005" s="14"/>
      <c r="D4005" s="14"/>
      <c r="E4005" s="14">
        <f t="shared" si="116"/>
        <v>20000000</v>
      </c>
    </row>
    <row r="4006" spans="1:5" x14ac:dyDescent="0.3">
      <c r="A4006" s="368" t="s">
        <v>731</v>
      </c>
      <c r="B4006" s="130">
        <v>20000000</v>
      </c>
      <c r="C4006" s="7"/>
      <c r="D4006" s="7"/>
      <c r="E4006" s="7">
        <f t="shared" si="116"/>
        <v>20000000</v>
      </c>
    </row>
    <row r="4007" spans="1:5" x14ac:dyDescent="0.3">
      <c r="A4007" s="382" t="s">
        <v>1290</v>
      </c>
      <c r="B4007" s="127"/>
      <c r="C4007" s="14"/>
      <c r="D4007" s="14"/>
      <c r="E4007" s="14">
        <f t="shared" si="116"/>
        <v>0</v>
      </c>
    </row>
    <row r="4008" spans="1:5" x14ac:dyDescent="0.3">
      <c r="A4008" s="369" t="s">
        <v>1267</v>
      </c>
      <c r="B4008" s="127"/>
      <c r="C4008" s="14"/>
      <c r="D4008" s="14"/>
      <c r="E4008" s="14">
        <f t="shared" si="116"/>
        <v>0</v>
      </c>
    </row>
    <row r="4009" spans="1:5" x14ac:dyDescent="0.3">
      <c r="A4009" s="370" t="s">
        <v>1291</v>
      </c>
      <c r="B4009" s="127">
        <v>8000000</v>
      </c>
      <c r="C4009" s="14"/>
      <c r="D4009" s="14">
        <v>8000000</v>
      </c>
      <c r="E4009" s="14">
        <f t="shared" si="116"/>
        <v>0</v>
      </c>
    </row>
    <row r="4010" spans="1:5" x14ac:dyDescent="0.3">
      <c r="A4010" s="370" t="s">
        <v>1292</v>
      </c>
      <c r="B4010" s="127">
        <v>3000000</v>
      </c>
      <c r="C4010" s="14"/>
      <c r="D4010" s="14"/>
      <c r="E4010" s="14">
        <f t="shared" si="116"/>
        <v>3000000</v>
      </c>
    </row>
    <row r="4011" spans="1:5" x14ac:dyDescent="0.3">
      <c r="A4011" s="370" t="s">
        <v>1293</v>
      </c>
      <c r="B4011" s="127">
        <v>1985419</v>
      </c>
      <c r="C4011" s="14"/>
      <c r="D4011" s="14"/>
      <c r="E4011" s="14">
        <f t="shared" si="116"/>
        <v>1985419</v>
      </c>
    </row>
    <row r="4012" spans="1:5" x14ac:dyDescent="0.3">
      <c r="A4012" s="370" t="s">
        <v>1294</v>
      </c>
      <c r="B4012" s="127">
        <v>0</v>
      </c>
      <c r="C4012" s="14"/>
      <c r="D4012" s="14"/>
      <c r="E4012" s="14">
        <f t="shared" si="116"/>
        <v>0</v>
      </c>
    </row>
    <row r="4013" spans="1:5" x14ac:dyDescent="0.3">
      <c r="A4013" s="370" t="s">
        <v>1295</v>
      </c>
      <c r="B4013" s="127">
        <v>2500000</v>
      </c>
      <c r="C4013" s="14"/>
      <c r="D4013" s="14"/>
      <c r="E4013" s="14">
        <f t="shared" si="116"/>
        <v>2500000</v>
      </c>
    </row>
    <row r="4014" spans="1:5" x14ac:dyDescent="0.3">
      <c r="A4014" s="370" t="s">
        <v>1296</v>
      </c>
      <c r="B4014" s="127"/>
      <c r="C4014" s="14"/>
      <c r="D4014" s="14"/>
      <c r="E4014" s="14">
        <f t="shared" si="116"/>
        <v>0</v>
      </c>
    </row>
    <row r="4015" spans="1:5" x14ac:dyDescent="0.3">
      <c r="A4015" s="370" t="s">
        <v>1297</v>
      </c>
      <c r="B4015" s="127">
        <v>6500000</v>
      </c>
      <c r="C4015" s="14"/>
      <c r="D4015" s="14"/>
      <c r="E4015" s="14">
        <f t="shared" si="116"/>
        <v>6500000</v>
      </c>
    </row>
    <row r="4016" spans="1:5" x14ac:dyDescent="0.3">
      <c r="A4016" s="370" t="s">
        <v>1298</v>
      </c>
      <c r="B4016" s="127">
        <v>1289366.95</v>
      </c>
      <c r="C4016" s="14"/>
      <c r="D4016" s="14"/>
      <c r="E4016" s="14">
        <f t="shared" si="116"/>
        <v>1289366.95</v>
      </c>
    </row>
    <row r="4017" spans="1:5" x14ac:dyDescent="0.3">
      <c r="A4017" s="370" t="s">
        <v>1299</v>
      </c>
      <c r="B4017" s="127">
        <v>6000000</v>
      </c>
      <c r="C4017" s="14"/>
      <c r="D4017" s="14"/>
      <c r="E4017" s="14">
        <f t="shared" si="116"/>
        <v>6000000</v>
      </c>
    </row>
    <row r="4018" spans="1:5" x14ac:dyDescent="0.3">
      <c r="A4018" s="370" t="s">
        <v>1300</v>
      </c>
      <c r="B4018" s="127">
        <v>6000000</v>
      </c>
      <c r="C4018" s="14"/>
      <c r="D4018" s="14">
        <v>6000000</v>
      </c>
      <c r="E4018" s="14">
        <f t="shared" si="116"/>
        <v>0</v>
      </c>
    </row>
    <row r="4019" spans="1:5" x14ac:dyDescent="0.3">
      <c r="A4019" s="370" t="s">
        <v>1301</v>
      </c>
      <c r="B4019" s="127">
        <v>5000000</v>
      </c>
      <c r="C4019" s="14"/>
      <c r="D4019" s="14">
        <v>5000000</v>
      </c>
      <c r="E4019" s="14">
        <f t="shared" si="116"/>
        <v>0</v>
      </c>
    </row>
    <row r="4020" spans="1:5" x14ac:dyDescent="0.3">
      <c r="A4020" s="370" t="s">
        <v>1302</v>
      </c>
      <c r="B4020" s="127">
        <v>5000000</v>
      </c>
      <c r="C4020" s="14"/>
      <c r="D4020" s="14">
        <v>5000000</v>
      </c>
      <c r="E4020" s="14">
        <f t="shared" ref="E4020:E4029" si="117">B4020+C4020-D4020</f>
        <v>0</v>
      </c>
    </row>
    <row r="4021" spans="1:5" x14ac:dyDescent="0.3">
      <c r="A4021" s="370" t="s">
        <v>1303</v>
      </c>
      <c r="B4021" s="127">
        <v>7000000.4100000001</v>
      </c>
      <c r="C4021" s="14"/>
      <c r="D4021" s="14">
        <v>7000000</v>
      </c>
      <c r="E4021" s="14">
        <f t="shared" si="117"/>
        <v>0.41000000014901161</v>
      </c>
    </row>
    <row r="4022" spans="1:5" x14ac:dyDescent="0.3">
      <c r="A4022" s="370" t="s">
        <v>1304</v>
      </c>
      <c r="B4022" s="127">
        <v>5000000</v>
      </c>
      <c r="C4022" s="14"/>
      <c r="D4022" s="14">
        <v>5000000</v>
      </c>
      <c r="E4022" s="14">
        <f t="shared" si="117"/>
        <v>0</v>
      </c>
    </row>
    <row r="4023" spans="1:5" x14ac:dyDescent="0.3">
      <c r="A4023" s="370" t="s">
        <v>1305</v>
      </c>
      <c r="B4023" s="127">
        <v>8258997</v>
      </c>
      <c r="C4023" s="14"/>
      <c r="D4023" s="14"/>
      <c r="E4023" s="14">
        <f t="shared" si="117"/>
        <v>8258997</v>
      </c>
    </row>
    <row r="4024" spans="1:5" x14ac:dyDescent="0.3">
      <c r="A4024" s="370" t="s">
        <v>1306</v>
      </c>
      <c r="B4024" s="127">
        <v>2699999.59</v>
      </c>
      <c r="C4024" s="14"/>
      <c r="D4024" s="14"/>
      <c r="E4024" s="14">
        <f t="shared" si="117"/>
        <v>2699999.59</v>
      </c>
    </row>
    <row r="4025" spans="1:5" x14ac:dyDescent="0.3">
      <c r="A4025" s="370" t="s">
        <v>1307</v>
      </c>
      <c r="B4025" s="127">
        <v>4800000</v>
      </c>
      <c r="C4025" s="14"/>
      <c r="D4025" s="14"/>
      <c r="E4025" s="14">
        <f t="shared" si="117"/>
        <v>4800000</v>
      </c>
    </row>
    <row r="4026" spans="1:5" x14ac:dyDescent="0.3">
      <c r="A4026" s="370" t="s">
        <v>1308</v>
      </c>
      <c r="B4026" s="127">
        <v>2000000</v>
      </c>
      <c r="C4026" s="14"/>
      <c r="D4026" s="14"/>
      <c r="E4026" s="14">
        <f t="shared" si="117"/>
        <v>2000000</v>
      </c>
    </row>
    <row r="4027" spans="1:5" x14ac:dyDescent="0.3">
      <c r="A4027" s="385" t="s">
        <v>1309</v>
      </c>
      <c r="B4027" s="127">
        <v>6500000</v>
      </c>
      <c r="C4027" s="14"/>
      <c r="D4027" s="14"/>
      <c r="E4027" s="14">
        <f t="shared" si="117"/>
        <v>6500000</v>
      </c>
    </row>
    <row r="4028" spans="1:5" x14ac:dyDescent="0.3">
      <c r="A4028" s="370" t="s">
        <v>1310</v>
      </c>
      <c r="B4028" s="127">
        <v>70512957</v>
      </c>
      <c r="C4028" s="14"/>
      <c r="D4028" s="14">
        <v>70512957</v>
      </c>
      <c r="E4028" s="14">
        <f t="shared" si="117"/>
        <v>0</v>
      </c>
    </row>
    <row r="4029" spans="1:5" x14ac:dyDescent="0.3">
      <c r="A4029" s="370" t="s">
        <v>1311</v>
      </c>
      <c r="B4029" s="127">
        <v>3960500</v>
      </c>
      <c r="C4029" s="14"/>
      <c r="D4029" s="14">
        <v>3960500</v>
      </c>
      <c r="E4029" s="14">
        <f t="shared" si="117"/>
        <v>0</v>
      </c>
    </row>
    <row r="4030" spans="1:5" x14ac:dyDescent="0.3">
      <c r="A4030" s="368" t="s">
        <v>138</v>
      </c>
      <c r="B4030" s="130">
        <f>SUM(B4009:B4029)</f>
        <v>156007239.94999999</v>
      </c>
      <c r="C4030" s="130">
        <f>SUM(C4009:C4029)</f>
        <v>0</v>
      </c>
      <c r="D4030" s="130">
        <f>SUM(D4009:D4029)</f>
        <v>110473457</v>
      </c>
      <c r="E4030" s="130">
        <f>SUM(E4009:E4029)</f>
        <v>45533782.950000003</v>
      </c>
    </row>
    <row r="4031" spans="1:5" x14ac:dyDescent="0.3">
      <c r="A4031" s="386" t="s">
        <v>1312</v>
      </c>
      <c r="B4031" s="127"/>
      <c r="C4031" s="14"/>
      <c r="D4031" s="14"/>
      <c r="E4031" s="14"/>
    </row>
    <row r="4032" spans="1:5" ht="37.5" x14ac:dyDescent="0.3">
      <c r="A4032" s="370" t="s">
        <v>1313</v>
      </c>
      <c r="B4032" s="127">
        <v>37885041</v>
      </c>
      <c r="C4032" s="14"/>
      <c r="D4032" s="14">
        <v>7000000</v>
      </c>
      <c r="E4032" s="14">
        <f>B4032+C4032-D4032</f>
        <v>30885041</v>
      </c>
    </row>
    <row r="4033" spans="1:5" x14ac:dyDescent="0.3">
      <c r="A4033" s="368" t="s">
        <v>138</v>
      </c>
      <c r="B4033" s="366">
        <f>B4032</f>
        <v>37885041</v>
      </c>
      <c r="C4033" s="366">
        <f>C4032</f>
        <v>0</v>
      </c>
      <c r="D4033" s="130">
        <f>D4032</f>
        <v>7000000</v>
      </c>
      <c r="E4033" s="130">
        <f>E4032</f>
        <v>30885041</v>
      </c>
    </row>
    <row r="4034" spans="1:5" x14ac:dyDescent="0.3">
      <c r="A4034" s="392"/>
      <c r="B4034" s="127"/>
      <c r="C4034" s="14"/>
      <c r="D4034" s="14"/>
      <c r="E4034" s="14"/>
    </row>
    <row r="4035" spans="1:5" x14ac:dyDescent="0.3">
      <c r="A4035" s="368" t="s">
        <v>143</v>
      </c>
      <c r="B4035" s="366">
        <f>B4030+B4033+B4006</f>
        <v>213892280.94999999</v>
      </c>
      <c r="C4035" s="366">
        <f>C4030+C4033+C4006</f>
        <v>0</v>
      </c>
      <c r="D4035" s="130">
        <f>D4030+D4033+D4006</f>
        <v>117473457</v>
      </c>
      <c r="E4035" s="130">
        <f>E4030+E4033+E4006</f>
        <v>96418823.950000003</v>
      </c>
    </row>
    <row r="4036" spans="1:5" x14ac:dyDescent="0.3">
      <c r="A4036" s="367"/>
      <c r="B4036" s="127"/>
      <c r="C4036" s="14"/>
      <c r="D4036" s="14"/>
      <c r="E4036" s="14"/>
    </row>
    <row r="4037" spans="1:5" x14ac:dyDescent="0.3">
      <c r="A4037" s="378" t="s">
        <v>1314</v>
      </c>
      <c r="B4037" s="130">
        <f>B4001+B4035</f>
        <v>231892280.94999999</v>
      </c>
      <c r="C4037" s="130">
        <f>C4001+C4035</f>
        <v>0</v>
      </c>
      <c r="D4037" s="130">
        <f>D4001+D4035</f>
        <v>122123457</v>
      </c>
      <c r="E4037" s="130">
        <f>E4001+E4035</f>
        <v>109768823.95</v>
      </c>
    </row>
    <row r="4038" spans="1:5" x14ac:dyDescent="0.3">
      <c r="A4038" s="367"/>
      <c r="B4038" s="127"/>
      <c r="C4038" s="14"/>
      <c r="D4038" s="14"/>
      <c r="E4038" s="14"/>
    </row>
    <row r="4039" spans="1:5" x14ac:dyDescent="0.3">
      <c r="A4039" s="379" t="s">
        <v>1315</v>
      </c>
      <c r="B4039" s="127"/>
      <c r="C4039" s="14"/>
      <c r="D4039" s="14"/>
      <c r="E4039" s="14"/>
    </row>
    <row r="4040" spans="1:5" x14ac:dyDescent="0.3">
      <c r="A4040" s="368" t="s">
        <v>727</v>
      </c>
      <c r="B4040" s="130">
        <f>B4043+B4046+B4052+B4057+B4061+B4065+B4068+B4073+B4076+B4079+B4084</f>
        <v>16250000</v>
      </c>
      <c r="C4040" s="130">
        <f>C4043+C4046+C4052+C4057+C4061+C4065+C4068+C4073+C4076+C4079+C4084</f>
        <v>0</v>
      </c>
      <c r="D4040" s="130">
        <f>D4043+D4046+D4052+D4057+D4061+D4065+D4068+D4073+D4076+D4079+D4084</f>
        <v>3476543</v>
      </c>
      <c r="E4040" s="130">
        <f>E4043+E4046+E4052+E4057+E4061+E4065+E4068+E4073+E4076+E4079+E4084</f>
        <v>12773457</v>
      </c>
    </row>
    <row r="4041" spans="1:5" x14ac:dyDescent="0.3">
      <c r="A4041" s="369" t="s">
        <v>1119</v>
      </c>
      <c r="B4041" s="127"/>
      <c r="C4041" s="14"/>
      <c r="D4041" s="14"/>
      <c r="E4041" s="14">
        <f t="shared" ref="E4041:E4085" si="118">B4041+C4041-D4041</f>
        <v>0</v>
      </c>
    </row>
    <row r="4042" spans="1:5" x14ac:dyDescent="0.3">
      <c r="A4042" s="370" t="s">
        <v>1120</v>
      </c>
      <c r="B4042" s="127"/>
      <c r="C4042" s="14"/>
      <c r="D4042" s="14"/>
      <c r="E4042" s="14">
        <f t="shared" si="118"/>
        <v>0</v>
      </c>
    </row>
    <row r="4043" spans="1:5" x14ac:dyDescent="0.3">
      <c r="A4043" s="393" t="s">
        <v>6</v>
      </c>
      <c r="B4043" s="366">
        <v>0</v>
      </c>
      <c r="C4043" s="59"/>
      <c r="D4043" s="59"/>
      <c r="E4043" s="59">
        <f t="shared" si="118"/>
        <v>0</v>
      </c>
    </row>
    <row r="4044" spans="1:5" x14ac:dyDescent="0.3">
      <c r="A4044" s="372" t="s">
        <v>1122</v>
      </c>
      <c r="B4044" s="127"/>
      <c r="C4044" s="14"/>
      <c r="D4044" s="14"/>
      <c r="E4044" s="14">
        <f t="shared" si="118"/>
        <v>0</v>
      </c>
    </row>
    <row r="4045" spans="1:5" x14ac:dyDescent="0.3">
      <c r="A4045" s="373" t="s">
        <v>1123</v>
      </c>
      <c r="B4045" s="127">
        <v>100000</v>
      </c>
      <c r="C4045" s="14"/>
      <c r="D4045" s="14"/>
      <c r="E4045" s="14">
        <f t="shared" si="118"/>
        <v>100000</v>
      </c>
    </row>
    <row r="4046" spans="1:5" x14ac:dyDescent="0.3">
      <c r="A4046" s="393" t="s">
        <v>6</v>
      </c>
      <c r="B4046" s="130">
        <v>100000</v>
      </c>
      <c r="C4046" s="59"/>
      <c r="D4046" s="59"/>
      <c r="E4046" s="7">
        <f t="shared" si="118"/>
        <v>100000</v>
      </c>
    </row>
    <row r="4047" spans="1:5" x14ac:dyDescent="0.3">
      <c r="A4047" s="369" t="s">
        <v>1124</v>
      </c>
      <c r="B4047" s="127"/>
      <c r="C4047" s="14"/>
      <c r="D4047" s="14"/>
      <c r="E4047" s="14">
        <f t="shared" si="118"/>
        <v>0</v>
      </c>
    </row>
    <row r="4048" spans="1:5" x14ac:dyDescent="0.3">
      <c r="A4048" s="374" t="s">
        <v>1125</v>
      </c>
      <c r="B4048" s="127">
        <v>200000</v>
      </c>
      <c r="C4048" s="14"/>
      <c r="D4048" s="14"/>
      <c r="E4048" s="14">
        <f t="shared" si="118"/>
        <v>200000</v>
      </c>
    </row>
    <row r="4049" spans="1:5" x14ac:dyDescent="0.3">
      <c r="A4049" s="370" t="s">
        <v>1126</v>
      </c>
      <c r="B4049" s="127">
        <v>700000</v>
      </c>
      <c r="C4049" s="14"/>
      <c r="D4049" s="14"/>
      <c r="E4049" s="14">
        <f t="shared" si="118"/>
        <v>700000</v>
      </c>
    </row>
    <row r="4050" spans="1:5" x14ac:dyDescent="0.3">
      <c r="A4050" s="370" t="s">
        <v>1127</v>
      </c>
      <c r="B4050" s="127">
        <v>750000</v>
      </c>
      <c r="C4050" s="14"/>
      <c r="D4050" s="14"/>
      <c r="E4050" s="14">
        <f t="shared" si="118"/>
        <v>750000</v>
      </c>
    </row>
    <row r="4051" spans="1:5" x14ac:dyDescent="0.3">
      <c r="A4051" s="370" t="s">
        <v>1262</v>
      </c>
      <c r="B4051" s="127">
        <v>2000000</v>
      </c>
      <c r="C4051" s="14"/>
      <c r="D4051" s="14"/>
      <c r="E4051" s="14">
        <f t="shared" si="118"/>
        <v>2000000</v>
      </c>
    </row>
    <row r="4052" spans="1:5" x14ac:dyDescent="0.3">
      <c r="A4052" s="393" t="s">
        <v>6</v>
      </c>
      <c r="B4052" s="394">
        <v>3650000</v>
      </c>
      <c r="C4052" s="229"/>
      <c r="D4052" s="229"/>
      <c r="E4052" s="229">
        <f t="shared" si="118"/>
        <v>3650000</v>
      </c>
    </row>
    <row r="4053" spans="1:5" x14ac:dyDescent="0.3">
      <c r="A4053" s="369" t="s">
        <v>1129</v>
      </c>
      <c r="B4053" s="127"/>
      <c r="C4053" s="14"/>
      <c r="D4053" s="14"/>
      <c r="E4053" s="14">
        <f t="shared" si="118"/>
        <v>0</v>
      </c>
    </row>
    <row r="4054" spans="1:5" x14ac:dyDescent="0.3">
      <c r="A4054" s="374" t="s">
        <v>1130</v>
      </c>
      <c r="B4054" s="127"/>
      <c r="C4054" s="14"/>
      <c r="D4054" s="14"/>
      <c r="E4054" s="14">
        <f t="shared" si="118"/>
        <v>0</v>
      </c>
    </row>
    <row r="4055" spans="1:5" x14ac:dyDescent="0.3">
      <c r="A4055" s="374" t="s">
        <v>1131</v>
      </c>
      <c r="B4055" s="127"/>
      <c r="C4055" s="14"/>
      <c r="D4055" s="14"/>
      <c r="E4055" s="14">
        <f t="shared" si="118"/>
        <v>0</v>
      </c>
    </row>
    <row r="4056" spans="1:5" x14ac:dyDescent="0.3">
      <c r="A4056" s="374" t="s">
        <v>1132</v>
      </c>
      <c r="B4056" s="127">
        <v>1000000</v>
      </c>
      <c r="C4056" s="14"/>
      <c r="D4056" s="14"/>
      <c r="E4056" s="14">
        <f t="shared" si="118"/>
        <v>1000000</v>
      </c>
    </row>
    <row r="4057" spans="1:5" x14ac:dyDescent="0.3">
      <c r="A4057" s="393" t="s">
        <v>6</v>
      </c>
      <c r="B4057" s="366">
        <v>1000000</v>
      </c>
      <c r="C4057" s="59"/>
      <c r="D4057" s="59"/>
      <c r="E4057" s="59">
        <f t="shared" si="118"/>
        <v>1000000</v>
      </c>
    </row>
    <row r="4058" spans="1:5" x14ac:dyDescent="0.3">
      <c r="A4058" s="369" t="s">
        <v>1133</v>
      </c>
      <c r="B4058" s="127"/>
      <c r="C4058" s="14"/>
      <c r="D4058" s="14"/>
      <c r="E4058" s="14">
        <f t="shared" si="118"/>
        <v>0</v>
      </c>
    </row>
    <row r="4059" spans="1:5" x14ac:dyDescent="0.3">
      <c r="A4059" s="370" t="s">
        <v>1134</v>
      </c>
      <c r="B4059" s="127">
        <v>3000000</v>
      </c>
      <c r="C4059" s="14"/>
      <c r="D4059" s="14">
        <v>1976543</v>
      </c>
      <c r="E4059" s="14">
        <f t="shared" si="118"/>
        <v>1023457</v>
      </c>
    </row>
    <row r="4060" spans="1:5" x14ac:dyDescent="0.3">
      <c r="A4060" s="370" t="s">
        <v>1135</v>
      </c>
      <c r="B4060" s="127">
        <v>3000000</v>
      </c>
      <c r="C4060" s="14"/>
      <c r="D4060" s="14">
        <v>1500000</v>
      </c>
      <c r="E4060" s="14">
        <f t="shared" si="118"/>
        <v>1500000</v>
      </c>
    </row>
    <row r="4061" spans="1:5" x14ac:dyDescent="0.3">
      <c r="A4061" s="393" t="s">
        <v>6</v>
      </c>
      <c r="B4061" s="366">
        <f>B4059+B4060</f>
        <v>6000000</v>
      </c>
      <c r="C4061" s="366">
        <f>C4059+C4060</f>
        <v>0</v>
      </c>
      <c r="D4061" s="130">
        <f>D4059+D4060</f>
        <v>3476543</v>
      </c>
      <c r="E4061" s="130">
        <f>E4059+E4060</f>
        <v>2523457</v>
      </c>
    </row>
    <row r="4062" spans="1:5" x14ac:dyDescent="0.3">
      <c r="A4062" s="369" t="s">
        <v>1136</v>
      </c>
      <c r="B4062" s="127"/>
      <c r="C4062" s="14"/>
      <c r="D4062" s="14"/>
      <c r="E4062" s="14">
        <f t="shared" si="118"/>
        <v>0</v>
      </c>
    </row>
    <row r="4063" spans="1:5" x14ac:dyDescent="0.3">
      <c r="A4063" s="370" t="s">
        <v>1137</v>
      </c>
      <c r="B4063" s="127"/>
      <c r="C4063" s="14"/>
      <c r="D4063" s="14"/>
      <c r="E4063" s="14">
        <f t="shared" si="118"/>
        <v>0</v>
      </c>
    </row>
    <row r="4064" spans="1:5" x14ac:dyDescent="0.3">
      <c r="A4064" s="374" t="s">
        <v>1138</v>
      </c>
      <c r="B4064" s="127">
        <v>200000</v>
      </c>
      <c r="C4064" s="14"/>
      <c r="D4064" s="14"/>
      <c r="E4064" s="14">
        <f t="shared" si="118"/>
        <v>200000</v>
      </c>
    </row>
    <row r="4065" spans="1:5" x14ac:dyDescent="0.3">
      <c r="A4065" s="393" t="s">
        <v>6</v>
      </c>
      <c r="B4065" s="366">
        <v>200000</v>
      </c>
      <c r="C4065" s="59"/>
      <c r="D4065" s="59"/>
      <c r="E4065" s="59">
        <f t="shared" si="118"/>
        <v>200000</v>
      </c>
    </row>
    <row r="4066" spans="1:5" x14ac:dyDescent="0.3">
      <c r="A4066" s="369" t="s">
        <v>1139</v>
      </c>
      <c r="B4066" s="127"/>
      <c r="C4066" s="14"/>
      <c r="D4066" s="14"/>
      <c r="E4066" s="14">
        <f t="shared" si="118"/>
        <v>0</v>
      </c>
    </row>
    <row r="4067" spans="1:5" x14ac:dyDescent="0.3">
      <c r="A4067" s="374" t="s">
        <v>1140</v>
      </c>
      <c r="B4067" s="127"/>
      <c r="C4067" s="14"/>
      <c r="D4067" s="14"/>
      <c r="E4067" s="14">
        <f t="shared" si="118"/>
        <v>0</v>
      </c>
    </row>
    <row r="4068" spans="1:5" x14ac:dyDescent="0.3">
      <c r="A4068" s="393" t="s">
        <v>6</v>
      </c>
      <c r="B4068" s="366">
        <v>0</v>
      </c>
      <c r="C4068" s="59"/>
      <c r="D4068" s="59"/>
      <c r="E4068" s="59">
        <f t="shared" si="118"/>
        <v>0</v>
      </c>
    </row>
    <row r="4069" spans="1:5" x14ac:dyDescent="0.3">
      <c r="A4069" s="369" t="s">
        <v>1141</v>
      </c>
      <c r="B4069" s="127"/>
      <c r="C4069" s="14"/>
      <c r="D4069" s="14"/>
      <c r="E4069" s="14">
        <f t="shared" si="118"/>
        <v>0</v>
      </c>
    </row>
    <row r="4070" spans="1:5" x14ac:dyDescent="0.3">
      <c r="A4070" s="374" t="s">
        <v>1142</v>
      </c>
      <c r="B4070" s="127">
        <v>700000</v>
      </c>
      <c r="C4070" s="14"/>
      <c r="D4070" s="14"/>
      <c r="E4070" s="14">
        <f t="shared" si="118"/>
        <v>700000</v>
      </c>
    </row>
    <row r="4071" spans="1:5" x14ac:dyDescent="0.3">
      <c r="A4071" s="374" t="s">
        <v>1143</v>
      </c>
      <c r="B4071" s="127">
        <v>600000</v>
      </c>
      <c r="C4071" s="14"/>
      <c r="D4071" s="14"/>
      <c r="E4071" s="14">
        <f t="shared" si="118"/>
        <v>600000</v>
      </c>
    </row>
    <row r="4072" spans="1:5" x14ac:dyDescent="0.3">
      <c r="A4072" s="370" t="s">
        <v>1144</v>
      </c>
      <c r="B4072" s="127">
        <v>500000</v>
      </c>
      <c r="C4072" s="14"/>
      <c r="D4072" s="14"/>
      <c r="E4072" s="14">
        <f t="shared" si="118"/>
        <v>500000</v>
      </c>
    </row>
    <row r="4073" spans="1:5" x14ac:dyDescent="0.3">
      <c r="A4073" s="393" t="s">
        <v>6</v>
      </c>
      <c r="B4073" s="366">
        <v>1800000</v>
      </c>
      <c r="C4073" s="59"/>
      <c r="D4073" s="59"/>
      <c r="E4073" s="7">
        <f t="shared" si="118"/>
        <v>1800000</v>
      </c>
    </row>
    <row r="4074" spans="1:5" x14ac:dyDescent="0.3">
      <c r="A4074" s="369" t="s">
        <v>1145</v>
      </c>
      <c r="B4074" s="127"/>
      <c r="C4074" s="14"/>
      <c r="D4074" s="14"/>
      <c r="E4074" s="14">
        <f t="shared" si="118"/>
        <v>0</v>
      </c>
    </row>
    <row r="4075" spans="1:5" x14ac:dyDescent="0.3">
      <c r="A4075" s="374" t="s">
        <v>1146</v>
      </c>
      <c r="B4075" s="127">
        <v>1500000</v>
      </c>
      <c r="C4075" s="14"/>
      <c r="D4075" s="14"/>
      <c r="E4075" s="14">
        <f t="shared" si="118"/>
        <v>1500000</v>
      </c>
    </row>
    <row r="4076" spans="1:5" x14ac:dyDescent="0.3">
      <c r="A4076" s="393" t="s">
        <v>6</v>
      </c>
      <c r="B4076" s="130">
        <v>1500000</v>
      </c>
      <c r="C4076" s="59"/>
      <c r="D4076" s="59"/>
      <c r="E4076" s="7">
        <f t="shared" si="118"/>
        <v>1500000</v>
      </c>
    </row>
    <row r="4077" spans="1:5" x14ac:dyDescent="0.3">
      <c r="A4077" s="369" t="s">
        <v>1151</v>
      </c>
      <c r="B4077" s="127"/>
      <c r="C4077" s="14"/>
      <c r="D4077" s="14"/>
      <c r="E4077" s="14">
        <f t="shared" si="118"/>
        <v>0</v>
      </c>
    </row>
    <row r="4078" spans="1:5" x14ac:dyDescent="0.3">
      <c r="A4078" s="374" t="s">
        <v>1152</v>
      </c>
      <c r="B4078" s="127">
        <v>1000000</v>
      </c>
      <c r="C4078" s="14"/>
      <c r="D4078" s="14"/>
      <c r="E4078" s="14">
        <f t="shared" si="118"/>
        <v>1000000</v>
      </c>
    </row>
    <row r="4079" spans="1:5" x14ac:dyDescent="0.3">
      <c r="A4079" s="393" t="s">
        <v>6</v>
      </c>
      <c r="B4079" s="130">
        <v>1000000</v>
      </c>
      <c r="C4079" s="59"/>
      <c r="D4079" s="59"/>
      <c r="E4079" s="7">
        <f t="shared" si="118"/>
        <v>1000000</v>
      </c>
    </row>
    <row r="4080" spans="1:5" x14ac:dyDescent="0.3">
      <c r="A4080" s="369" t="s">
        <v>1154</v>
      </c>
      <c r="B4080" s="127"/>
      <c r="C4080" s="14"/>
      <c r="D4080" s="14"/>
      <c r="E4080" s="14">
        <f t="shared" si="118"/>
        <v>0</v>
      </c>
    </row>
    <row r="4081" spans="1:5" x14ac:dyDescent="0.3">
      <c r="A4081" s="374" t="s">
        <v>1155</v>
      </c>
      <c r="B4081" s="127"/>
      <c r="C4081" s="14"/>
      <c r="D4081" s="14"/>
      <c r="E4081" s="14">
        <f t="shared" si="118"/>
        <v>0</v>
      </c>
    </row>
    <row r="4082" spans="1:5" x14ac:dyDescent="0.3">
      <c r="A4082" s="374" t="s">
        <v>1156</v>
      </c>
      <c r="B4082" s="127">
        <v>1000000</v>
      </c>
      <c r="C4082" s="14"/>
      <c r="D4082" s="14"/>
      <c r="E4082" s="14">
        <f t="shared" si="118"/>
        <v>1000000</v>
      </c>
    </row>
    <row r="4083" spans="1:5" x14ac:dyDescent="0.3">
      <c r="A4083" s="374" t="s">
        <v>1157</v>
      </c>
      <c r="B4083" s="127"/>
      <c r="C4083" s="14"/>
      <c r="D4083" s="14"/>
      <c r="E4083" s="14">
        <f t="shared" si="118"/>
        <v>0</v>
      </c>
    </row>
    <row r="4084" spans="1:5" x14ac:dyDescent="0.3">
      <c r="A4084" s="393" t="s">
        <v>6</v>
      </c>
      <c r="B4084" s="130">
        <v>1000000</v>
      </c>
      <c r="C4084" s="59"/>
      <c r="D4084" s="59"/>
      <c r="E4084" s="7">
        <f t="shared" si="118"/>
        <v>1000000</v>
      </c>
    </row>
    <row r="4085" spans="1:5" x14ac:dyDescent="0.3">
      <c r="A4085" s="383"/>
      <c r="B4085" s="154"/>
      <c r="C4085" s="131"/>
      <c r="D4085" s="154"/>
      <c r="E4085" s="14">
        <f t="shared" si="118"/>
        <v>0</v>
      </c>
    </row>
    <row r="4086" spans="1:5" x14ac:dyDescent="0.3">
      <c r="A4086" s="368" t="s">
        <v>1263</v>
      </c>
      <c r="B4086" s="130">
        <f>B4040</f>
        <v>16250000</v>
      </c>
      <c r="C4086" s="130">
        <f>C4040</f>
        <v>0</v>
      </c>
      <c r="D4086" s="130">
        <f>D4040</f>
        <v>3476543</v>
      </c>
      <c r="E4086" s="130">
        <f>E4040</f>
        <v>12773457</v>
      </c>
    </row>
    <row r="4087" spans="1:5" x14ac:dyDescent="0.3">
      <c r="A4087" s="395"/>
      <c r="B4087" s="154"/>
      <c r="C4087" s="154"/>
      <c r="D4087" s="154"/>
      <c r="E4087" s="40"/>
    </row>
    <row r="4088" spans="1:5" x14ac:dyDescent="0.3">
      <c r="A4088" s="396"/>
      <c r="B4088" s="141"/>
      <c r="C4088" s="141"/>
      <c r="D4088" s="141"/>
      <c r="E4088" s="40"/>
    </row>
    <row r="4089" spans="1:5" x14ac:dyDescent="0.3">
      <c r="A4089" s="393" t="s">
        <v>6</v>
      </c>
      <c r="B4089" s="132">
        <f>B4086</f>
        <v>16250000</v>
      </c>
      <c r="C4089" s="132">
        <f>C4086</f>
        <v>0</v>
      </c>
      <c r="D4089" s="132">
        <f>D4086</f>
        <v>3476543</v>
      </c>
      <c r="E4089" s="132">
        <f>E4086</f>
        <v>12773457</v>
      </c>
    </row>
    <row r="4090" spans="1:5" x14ac:dyDescent="0.3">
      <c r="A4090" s="3"/>
      <c r="B4090" s="397"/>
      <c r="C4090" s="5"/>
      <c r="D4090" s="5"/>
      <c r="E4090" s="5"/>
    </row>
    <row r="4091" spans="1:5" x14ac:dyDescent="0.3">
      <c r="A4091" s="6" t="s">
        <v>1316</v>
      </c>
      <c r="B4091" s="7">
        <f>B4089</f>
        <v>16250000</v>
      </c>
      <c r="C4091" s="7">
        <f>C4089</f>
        <v>0</v>
      </c>
      <c r="D4091" s="7">
        <f>D4089</f>
        <v>3476543</v>
      </c>
      <c r="E4091" s="7">
        <f>E4089</f>
        <v>12773457</v>
      </c>
    </row>
    <row r="4092" spans="1:5" x14ac:dyDescent="0.3">
      <c r="A4092" s="70"/>
      <c r="B4092" s="398"/>
      <c r="C4092" s="106"/>
      <c r="D4092" s="106"/>
      <c r="E4092" s="5"/>
    </row>
    <row r="4093" spans="1:5" x14ac:dyDescent="0.3">
      <c r="A4093" s="67" t="s">
        <v>1317</v>
      </c>
      <c r="B4093" s="397"/>
      <c r="C4093" s="5"/>
      <c r="D4093" s="5"/>
      <c r="E4093" s="5"/>
    </row>
    <row r="4094" spans="1:5" x14ac:dyDescent="0.3">
      <c r="A4094" s="370" t="s">
        <v>1318</v>
      </c>
      <c r="B4094" s="397">
        <v>500000000</v>
      </c>
      <c r="C4094" s="5"/>
      <c r="D4094" s="5"/>
      <c r="E4094" s="5">
        <f>B4094+C4094-D4094</f>
        <v>500000000</v>
      </c>
    </row>
    <row r="4095" spans="1:5" x14ac:dyDescent="0.3">
      <c r="A4095" s="368" t="s">
        <v>731</v>
      </c>
      <c r="B4095" s="7">
        <f>B4094</f>
        <v>500000000</v>
      </c>
      <c r="C4095" s="7"/>
      <c r="D4095" s="7"/>
      <c r="E4095" s="7">
        <f>B4095+C4095-D4095</f>
        <v>500000000</v>
      </c>
    </row>
    <row r="4096" spans="1:5" x14ac:dyDescent="0.3">
      <c r="A4096" s="383"/>
      <c r="B4096" s="397"/>
      <c r="C4096" s="5"/>
      <c r="D4096" s="5"/>
      <c r="E4096" s="5"/>
    </row>
    <row r="4097" spans="1:5" x14ac:dyDescent="0.3">
      <c r="A4097" s="368" t="s">
        <v>303</v>
      </c>
      <c r="B4097" s="7">
        <f>B3678</f>
        <v>700858816.03550375</v>
      </c>
      <c r="C4097" s="7">
        <f>C3678</f>
        <v>0</v>
      </c>
      <c r="D4097" s="7">
        <f>D3678</f>
        <v>55375104.340445429</v>
      </c>
      <c r="E4097" s="7">
        <f>E3678</f>
        <v>645483711.69505835</v>
      </c>
    </row>
    <row r="4098" spans="1:5" x14ac:dyDescent="0.3">
      <c r="A4098" s="384"/>
      <c r="B4098" s="397"/>
      <c r="C4098" s="5"/>
      <c r="D4098" s="5"/>
      <c r="E4098" s="5"/>
    </row>
    <row r="4099" spans="1:5" x14ac:dyDescent="0.3">
      <c r="A4099" s="6" t="s">
        <v>1319</v>
      </c>
      <c r="B4099" s="7">
        <f>B3683+B3955+B3872+B4040+B4095</f>
        <v>611382500</v>
      </c>
      <c r="C4099" s="7">
        <f>C3683+C3955+C3872+C4040+C4095</f>
        <v>62992716</v>
      </c>
      <c r="D4099" s="7">
        <f>D3683+D3955+D3872+D4040+D4095</f>
        <v>16476543</v>
      </c>
      <c r="E4099" s="7">
        <f>E3683+E3955+E3872+E4040+E4095</f>
        <v>657898673</v>
      </c>
    </row>
    <row r="4100" spans="1:5" x14ac:dyDescent="0.3">
      <c r="A4100" s="70"/>
      <c r="B4100" s="397"/>
      <c r="C4100" s="5"/>
      <c r="D4100" s="5"/>
      <c r="E4100" s="5"/>
    </row>
    <row r="4101" spans="1:5" x14ac:dyDescent="0.3">
      <c r="A4101" s="6" t="s">
        <v>203</v>
      </c>
      <c r="B4101" s="7">
        <f>B4097+B4099</f>
        <v>1312241316.0355039</v>
      </c>
      <c r="C4101" s="7">
        <f>C4097+C4099</f>
        <v>62992716</v>
      </c>
      <c r="D4101" s="7">
        <f>D4097+D4099</f>
        <v>71851647.340445429</v>
      </c>
      <c r="E4101" s="7">
        <f>E4097+E4099</f>
        <v>1303382384.6950583</v>
      </c>
    </row>
    <row r="4102" spans="1:5" x14ac:dyDescent="0.3">
      <c r="A4102" s="67"/>
      <c r="B4102" s="397"/>
      <c r="C4102" s="25"/>
      <c r="D4102" s="25"/>
      <c r="E4102" s="25"/>
    </row>
    <row r="4103" spans="1:5" x14ac:dyDescent="0.3">
      <c r="A4103" s="6" t="s">
        <v>661</v>
      </c>
      <c r="B4103" s="7">
        <f>B3865+B3949+B4035</f>
        <v>318785337</v>
      </c>
      <c r="C4103" s="7">
        <f>C3865+C3949+C4035</f>
        <v>271128480.89999998</v>
      </c>
      <c r="D4103" s="7">
        <f>D3865+D3949+D4035</f>
        <v>162523457</v>
      </c>
      <c r="E4103" s="7">
        <f>E3865+E3949+E4035</f>
        <v>427390360.89999998</v>
      </c>
    </row>
    <row r="4104" spans="1:5" x14ac:dyDescent="0.3">
      <c r="A4104" s="67"/>
      <c r="B4104" s="397"/>
      <c r="C4104" s="25"/>
      <c r="D4104" s="25"/>
      <c r="E4104" s="25"/>
    </row>
    <row r="4105" spans="1:5" x14ac:dyDescent="0.3">
      <c r="A4105" s="6" t="s">
        <v>687</v>
      </c>
      <c r="B4105" s="7">
        <f>B4101+B4103</f>
        <v>1631026653.0355039</v>
      </c>
      <c r="C4105" s="7">
        <f>C4101+C4103</f>
        <v>334121196.89999998</v>
      </c>
      <c r="D4105" s="7">
        <f>D4101+D4103</f>
        <v>234375104.34044543</v>
      </c>
      <c r="E4105" s="7">
        <f>E4101+E4103</f>
        <v>1730772745.5950584</v>
      </c>
    </row>
    <row r="4106" spans="1:5" x14ac:dyDescent="0.3">
      <c r="A4106" s="70"/>
      <c r="B4106" s="235"/>
      <c r="C4106" s="21"/>
      <c r="D4106" s="21"/>
      <c r="E4106" s="5"/>
    </row>
    <row r="4107" spans="1:5" x14ac:dyDescent="0.3">
      <c r="A4107" s="679" t="s">
        <v>1320</v>
      </c>
      <c r="B4107" s="679"/>
      <c r="C4107" s="679"/>
      <c r="D4107" s="679"/>
      <c r="E4107" s="679"/>
    </row>
    <row r="4108" spans="1:5" x14ac:dyDescent="0.3">
      <c r="A4108" s="399" t="s">
        <v>53</v>
      </c>
      <c r="B4108" s="7">
        <f>B4111</f>
        <v>51922128.751981094</v>
      </c>
      <c r="C4108" s="7">
        <f>C4111</f>
        <v>0</v>
      </c>
      <c r="D4108" s="7">
        <f>D4111</f>
        <v>4102384.8606543439</v>
      </c>
      <c r="E4108" s="7">
        <f>E4111</f>
        <v>47819743.891326748</v>
      </c>
    </row>
    <row r="4109" spans="1:5" x14ac:dyDescent="0.3">
      <c r="A4109" s="400" t="s">
        <v>54</v>
      </c>
      <c r="B4109" s="397"/>
      <c r="C4109" s="5"/>
      <c r="D4109" s="5"/>
      <c r="E4109" s="5">
        <f t="shared" ref="E4109:E4159" si="119">B4109+C4109-D4109</f>
        <v>0</v>
      </c>
    </row>
    <row r="4110" spans="1:5" x14ac:dyDescent="0.3">
      <c r="A4110" s="401" t="s">
        <v>1321</v>
      </c>
      <c r="B4110" s="397">
        <v>51922128.751981094</v>
      </c>
      <c r="C4110" s="5"/>
      <c r="D4110" s="5">
        <f>'[3]P.E ANALYSIS'!$E$12-1</f>
        <v>4102384.8606543439</v>
      </c>
      <c r="E4110" s="5">
        <f t="shared" si="119"/>
        <v>47819743.891326748</v>
      </c>
    </row>
    <row r="4111" spans="1:5" x14ac:dyDescent="0.3">
      <c r="A4111" s="399" t="s">
        <v>138</v>
      </c>
      <c r="B4111" s="7">
        <f>B4110</f>
        <v>51922128.751981094</v>
      </c>
      <c r="C4111" s="7">
        <f>C4110</f>
        <v>0</v>
      </c>
      <c r="D4111" s="7">
        <f>D4110</f>
        <v>4102384.8606543439</v>
      </c>
      <c r="E4111" s="7">
        <f>E4110</f>
        <v>47819743.891326748</v>
      </c>
    </row>
    <row r="4112" spans="1:5" x14ac:dyDescent="0.3">
      <c r="A4112" s="400"/>
      <c r="B4112" s="397"/>
      <c r="C4112" s="5"/>
      <c r="D4112" s="5"/>
      <c r="E4112" s="5">
        <f t="shared" si="119"/>
        <v>0</v>
      </c>
    </row>
    <row r="4113" spans="1:5" x14ac:dyDescent="0.3">
      <c r="A4113" s="399" t="s">
        <v>57</v>
      </c>
      <c r="B4113" s="7">
        <f>B4160+B4235</f>
        <v>46625283</v>
      </c>
      <c r="C4113" s="7">
        <f>C4160+C4235</f>
        <v>50046218.840000004</v>
      </c>
      <c r="D4113" s="7">
        <f>D4160+D4235</f>
        <v>1200000</v>
      </c>
      <c r="E4113" s="7">
        <f>E4160+E4235</f>
        <v>95471501.840000004</v>
      </c>
    </row>
    <row r="4114" spans="1:5" x14ac:dyDescent="0.3">
      <c r="A4114" s="400" t="s">
        <v>58</v>
      </c>
      <c r="B4114" s="397"/>
      <c r="C4114" s="5"/>
      <c r="D4114" s="5"/>
      <c r="E4114" s="5">
        <f t="shared" si="119"/>
        <v>0</v>
      </c>
    </row>
    <row r="4115" spans="1:5" x14ac:dyDescent="0.3">
      <c r="A4115" s="401" t="s">
        <v>59</v>
      </c>
      <c r="B4115" s="397"/>
      <c r="C4115" s="5"/>
      <c r="D4115" s="5"/>
      <c r="E4115" s="5">
        <f t="shared" si="119"/>
        <v>0</v>
      </c>
    </row>
    <row r="4116" spans="1:5" x14ac:dyDescent="0.3">
      <c r="A4116" s="401" t="s">
        <v>60</v>
      </c>
      <c r="B4116" s="398">
        <v>50000</v>
      </c>
      <c r="C4116" s="106"/>
      <c r="D4116" s="106"/>
      <c r="E4116" s="5">
        <f t="shared" si="119"/>
        <v>50000</v>
      </c>
    </row>
    <row r="4117" spans="1:5" x14ac:dyDescent="0.3">
      <c r="A4117" s="399" t="s">
        <v>138</v>
      </c>
      <c r="B4117" s="7">
        <v>50000</v>
      </c>
      <c r="C4117" s="59"/>
      <c r="D4117" s="59"/>
      <c r="E4117" s="7">
        <f t="shared" si="119"/>
        <v>50000</v>
      </c>
    </row>
    <row r="4118" spans="1:5" x14ac:dyDescent="0.3">
      <c r="A4118" s="400" t="s">
        <v>62</v>
      </c>
      <c r="B4118" s="397">
        <v>0</v>
      </c>
      <c r="C4118" s="5"/>
      <c r="D4118" s="5"/>
      <c r="E4118" s="5">
        <f t="shared" si="119"/>
        <v>0</v>
      </c>
    </row>
    <row r="4119" spans="1:5" x14ac:dyDescent="0.3">
      <c r="A4119" s="401" t="s">
        <v>63</v>
      </c>
      <c r="B4119" s="398">
        <v>900000</v>
      </c>
      <c r="C4119" s="106"/>
      <c r="D4119" s="106"/>
      <c r="E4119" s="5">
        <f t="shared" si="119"/>
        <v>900000</v>
      </c>
    </row>
    <row r="4120" spans="1:5" x14ac:dyDescent="0.3">
      <c r="A4120" s="401" t="s">
        <v>64</v>
      </c>
      <c r="B4120" s="398">
        <v>5000</v>
      </c>
      <c r="C4120" s="106"/>
      <c r="D4120" s="106"/>
      <c r="E4120" s="5">
        <f t="shared" si="119"/>
        <v>5000</v>
      </c>
    </row>
    <row r="4121" spans="1:5" x14ac:dyDescent="0.3">
      <c r="A4121" s="399" t="s">
        <v>138</v>
      </c>
      <c r="B4121" s="7">
        <v>905000</v>
      </c>
      <c r="C4121" s="59"/>
      <c r="D4121" s="59"/>
      <c r="E4121" s="7">
        <f t="shared" si="119"/>
        <v>905000</v>
      </c>
    </row>
    <row r="4122" spans="1:5" x14ac:dyDescent="0.3">
      <c r="A4122" s="400" t="s">
        <v>65</v>
      </c>
      <c r="B4122" s="397">
        <v>0</v>
      </c>
      <c r="C4122" s="5"/>
      <c r="D4122" s="5"/>
      <c r="E4122" s="5">
        <f t="shared" si="119"/>
        <v>0</v>
      </c>
    </row>
    <row r="4123" spans="1:5" x14ac:dyDescent="0.3">
      <c r="A4123" s="401" t="s">
        <v>1322</v>
      </c>
      <c r="B4123" s="398">
        <v>800000</v>
      </c>
      <c r="C4123" s="106"/>
      <c r="D4123" s="106"/>
      <c r="E4123" s="5">
        <f t="shared" si="119"/>
        <v>800000</v>
      </c>
    </row>
    <row r="4124" spans="1:5" x14ac:dyDescent="0.3">
      <c r="A4124" s="401" t="s">
        <v>1323</v>
      </c>
      <c r="B4124" s="398"/>
      <c r="C4124" s="106">
        <v>5200000</v>
      </c>
      <c r="D4124" s="106"/>
      <c r="E4124" s="5">
        <f t="shared" si="119"/>
        <v>5200000</v>
      </c>
    </row>
    <row r="4125" spans="1:5" x14ac:dyDescent="0.3">
      <c r="A4125" s="401" t="s">
        <v>1324</v>
      </c>
      <c r="B4125" s="398">
        <v>700000</v>
      </c>
      <c r="C4125" s="106"/>
      <c r="D4125" s="106"/>
      <c r="E4125" s="5">
        <f t="shared" si="119"/>
        <v>700000</v>
      </c>
    </row>
    <row r="4126" spans="1:5" x14ac:dyDescent="0.3">
      <c r="A4126" s="401" t="s">
        <v>730</v>
      </c>
      <c r="B4126" s="402">
        <v>1200000</v>
      </c>
      <c r="C4126" s="12"/>
      <c r="D4126" s="12">
        <v>1200000</v>
      </c>
      <c r="E4126" s="5">
        <f t="shared" si="119"/>
        <v>0</v>
      </c>
    </row>
    <row r="4127" spans="1:5" x14ac:dyDescent="0.3">
      <c r="A4127" s="399" t="s">
        <v>138</v>
      </c>
      <c r="B4127" s="7">
        <f>B4123+B4124+B4125+B4126</f>
        <v>2700000</v>
      </c>
      <c r="C4127" s="7">
        <f>C4123+C4124+C4125+C4126</f>
        <v>5200000</v>
      </c>
      <c r="D4127" s="7">
        <f>D4123+D4124+D4125+D4126</f>
        <v>1200000</v>
      </c>
      <c r="E4127" s="7">
        <f>E4123+E4124+E4125+E4126</f>
        <v>6700000</v>
      </c>
    </row>
    <row r="4128" spans="1:5" x14ac:dyDescent="0.3">
      <c r="A4128" s="400" t="s">
        <v>78</v>
      </c>
      <c r="B4128" s="402">
        <v>0</v>
      </c>
      <c r="C4128" s="12"/>
      <c r="D4128" s="12"/>
      <c r="E4128" s="5">
        <f t="shared" si="119"/>
        <v>0</v>
      </c>
    </row>
    <row r="4129" spans="1:5" x14ac:dyDescent="0.3">
      <c r="A4129" s="401" t="s">
        <v>79</v>
      </c>
      <c r="B4129" s="397">
        <v>500000</v>
      </c>
      <c r="C4129" s="5">
        <v>1500000</v>
      </c>
      <c r="D4129" s="5"/>
      <c r="E4129" s="5">
        <f t="shared" si="119"/>
        <v>2000000</v>
      </c>
    </row>
    <row r="4130" spans="1:5" x14ac:dyDescent="0.3">
      <c r="A4130" s="399" t="s">
        <v>138</v>
      </c>
      <c r="B4130" s="7">
        <f>B4129</f>
        <v>500000</v>
      </c>
      <c r="C4130" s="7">
        <f>C4129</f>
        <v>1500000</v>
      </c>
      <c r="D4130" s="7">
        <f>D4129</f>
        <v>0</v>
      </c>
      <c r="E4130" s="7">
        <f>E4129</f>
        <v>2000000</v>
      </c>
    </row>
    <row r="4131" spans="1:5" x14ac:dyDescent="0.3">
      <c r="A4131" s="400" t="s">
        <v>80</v>
      </c>
      <c r="B4131" s="397">
        <v>0</v>
      </c>
      <c r="C4131" s="5"/>
      <c r="D4131" s="5"/>
      <c r="E4131" s="5">
        <f t="shared" si="119"/>
        <v>0</v>
      </c>
    </row>
    <row r="4132" spans="1:5" x14ac:dyDescent="0.3">
      <c r="A4132" s="401" t="s">
        <v>81</v>
      </c>
      <c r="B4132" s="397">
        <v>200000</v>
      </c>
      <c r="C4132" s="5"/>
      <c r="D4132" s="5"/>
      <c r="E4132" s="5">
        <f t="shared" si="119"/>
        <v>200000</v>
      </c>
    </row>
    <row r="4133" spans="1:5" x14ac:dyDescent="0.3">
      <c r="A4133" s="401" t="s">
        <v>184</v>
      </c>
      <c r="B4133" s="397">
        <v>841691</v>
      </c>
      <c r="C4133" s="5"/>
      <c r="D4133" s="5"/>
      <c r="E4133" s="5">
        <f t="shared" si="119"/>
        <v>841691</v>
      </c>
    </row>
    <row r="4134" spans="1:5" x14ac:dyDescent="0.3">
      <c r="A4134" s="399" t="s">
        <v>138</v>
      </c>
      <c r="B4134" s="7">
        <v>1041691</v>
      </c>
      <c r="C4134" s="59"/>
      <c r="D4134" s="59"/>
      <c r="E4134" s="59">
        <f t="shared" si="119"/>
        <v>1041691</v>
      </c>
    </row>
    <row r="4135" spans="1:5" x14ac:dyDescent="0.3">
      <c r="A4135" s="400" t="s">
        <v>82</v>
      </c>
      <c r="B4135" s="397">
        <v>0</v>
      </c>
      <c r="C4135" s="5"/>
      <c r="D4135" s="5"/>
      <c r="E4135" s="5">
        <f t="shared" si="119"/>
        <v>0</v>
      </c>
    </row>
    <row r="4136" spans="1:5" x14ac:dyDescent="0.3">
      <c r="A4136" s="401" t="s">
        <v>1325</v>
      </c>
      <c r="B4136" s="397">
        <v>2200000</v>
      </c>
      <c r="C4136" s="5"/>
      <c r="D4136" s="5"/>
      <c r="E4136" s="5">
        <f t="shared" si="119"/>
        <v>2200000</v>
      </c>
    </row>
    <row r="4137" spans="1:5" x14ac:dyDescent="0.3">
      <c r="A4137" s="399" t="s">
        <v>138</v>
      </c>
      <c r="B4137" s="7">
        <v>2200000</v>
      </c>
      <c r="C4137" s="59"/>
      <c r="D4137" s="59"/>
      <c r="E4137" s="59">
        <f t="shared" si="119"/>
        <v>2200000</v>
      </c>
    </row>
    <row r="4138" spans="1:5" x14ac:dyDescent="0.3">
      <c r="A4138" s="400" t="s">
        <v>85</v>
      </c>
      <c r="B4138" s="402">
        <v>0</v>
      </c>
      <c r="C4138" s="12"/>
      <c r="D4138" s="12"/>
      <c r="E4138" s="5">
        <f t="shared" si="119"/>
        <v>0</v>
      </c>
    </row>
    <row r="4139" spans="1:5" x14ac:dyDescent="0.3">
      <c r="A4139" s="401" t="s">
        <v>86</v>
      </c>
      <c r="B4139" s="397">
        <v>300000</v>
      </c>
      <c r="C4139" s="5"/>
      <c r="D4139" s="5"/>
      <c r="E4139" s="5">
        <f t="shared" si="119"/>
        <v>300000</v>
      </c>
    </row>
    <row r="4140" spans="1:5" x14ac:dyDescent="0.3">
      <c r="A4140" s="401" t="s">
        <v>87</v>
      </c>
      <c r="B4140" s="397">
        <v>600000</v>
      </c>
      <c r="C4140" s="5">
        <v>2500000</v>
      </c>
      <c r="D4140" s="5"/>
      <c r="E4140" s="5">
        <f t="shared" si="119"/>
        <v>3100000</v>
      </c>
    </row>
    <row r="4141" spans="1:5" x14ac:dyDescent="0.3">
      <c r="A4141" s="401" t="s">
        <v>88</v>
      </c>
      <c r="B4141" s="398">
        <v>5000</v>
      </c>
      <c r="C4141" s="106"/>
      <c r="D4141" s="106"/>
      <c r="E4141" s="5">
        <f t="shared" si="119"/>
        <v>5000</v>
      </c>
    </row>
    <row r="4142" spans="1:5" x14ac:dyDescent="0.3">
      <c r="A4142" s="399" t="s">
        <v>138</v>
      </c>
      <c r="B4142" s="7">
        <f>B4139+B4140+B4141</f>
        <v>905000</v>
      </c>
      <c r="C4142" s="7">
        <f>C4139+C4140+C4141</f>
        <v>2500000</v>
      </c>
      <c r="D4142" s="7">
        <f>D4139+D4140+D4141</f>
        <v>0</v>
      </c>
      <c r="E4142" s="7">
        <f>E4139+E4140+E4141</f>
        <v>3405000</v>
      </c>
    </row>
    <row r="4143" spans="1:5" x14ac:dyDescent="0.3">
      <c r="A4143" s="400" t="s">
        <v>89</v>
      </c>
      <c r="B4143" s="397">
        <v>0</v>
      </c>
      <c r="C4143" s="5"/>
      <c r="D4143" s="5"/>
      <c r="E4143" s="5">
        <f t="shared" si="119"/>
        <v>0</v>
      </c>
    </row>
    <row r="4144" spans="1:5" x14ac:dyDescent="0.3">
      <c r="A4144" s="401" t="s">
        <v>1326</v>
      </c>
      <c r="B4144" s="397">
        <v>6271654</v>
      </c>
      <c r="C4144" s="5"/>
      <c r="D4144" s="5"/>
      <c r="E4144" s="5">
        <f t="shared" si="119"/>
        <v>6271654</v>
      </c>
    </row>
    <row r="4145" spans="1:5" ht="37.5" x14ac:dyDescent="0.3">
      <c r="A4145" s="403" t="s">
        <v>1327</v>
      </c>
      <c r="B4145" s="402">
        <v>14000000</v>
      </c>
      <c r="C4145" s="12"/>
      <c r="D4145" s="12"/>
      <c r="E4145" s="25">
        <f t="shared" si="119"/>
        <v>14000000</v>
      </c>
    </row>
    <row r="4146" spans="1:5" x14ac:dyDescent="0.3">
      <c r="A4146" s="399" t="s">
        <v>138</v>
      </c>
      <c r="B4146" s="7">
        <v>20271654</v>
      </c>
      <c r="C4146" s="59"/>
      <c r="D4146" s="59"/>
      <c r="E4146" s="59">
        <f t="shared" si="119"/>
        <v>20271654</v>
      </c>
    </row>
    <row r="4147" spans="1:5" x14ac:dyDescent="0.3">
      <c r="A4147" s="400" t="s">
        <v>91</v>
      </c>
      <c r="B4147" s="402">
        <v>0</v>
      </c>
      <c r="C4147" s="12"/>
      <c r="D4147" s="12"/>
      <c r="E4147" s="5">
        <f t="shared" si="119"/>
        <v>0</v>
      </c>
    </row>
    <row r="4148" spans="1:5" x14ac:dyDescent="0.3">
      <c r="A4148" s="401" t="s">
        <v>92</v>
      </c>
      <c r="B4148" s="402">
        <v>6000</v>
      </c>
      <c r="C4148" s="12"/>
      <c r="D4148" s="12"/>
      <c r="E4148" s="5">
        <f t="shared" si="119"/>
        <v>6000</v>
      </c>
    </row>
    <row r="4149" spans="1:5" x14ac:dyDescent="0.3">
      <c r="A4149" s="401" t="s">
        <v>1328</v>
      </c>
      <c r="B4149" s="402">
        <v>1000000</v>
      </c>
      <c r="C4149" s="12"/>
      <c r="D4149" s="12"/>
      <c r="E4149" s="5">
        <f t="shared" si="119"/>
        <v>1000000</v>
      </c>
    </row>
    <row r="4150" spans="1:5" x14ac:dyDescent="0.3">
      <c r="A4150" s="399" t="s">
        <v>138</v>
      </c>
      <c r="B4150" s="7">
        <v>1006000</v>
      </c>
      <c r="C4150" s="59"/>
      <c r="D4150" s="59"/>
      <c r="E4150" s="7">
        <f t="shared" si="119"/>
        <v>1006000</v>
      </c>
    </row>
    <row r="4151" spans="1:5" x14ac:dyDescent="0.3">
      <c r="A4151" s="400" t="s">
        <v>96</v>
      </c>
      <c r="B4151" s="402">
        <v>0</v>
      </c>
      <c r="C4151" s="12"/>
      <c r="D4151" s="12"/>
      <c r="E4151" s="5">
        <f t="shared" si="119"/>
        <v>0</v>
      </c>
    </row>
    <row r="4152" spans="1:5" x14ac:dyDescent="0.3">
      <c r="A4152" s="401" t="s">
        <v>404</v>
      </c>
      <c r="B4152" s="402">
        <v>4145938</v>
      </c>
      <c r="C4152" s="12">
        <v>11000000</v>
      </c>
      <c r="D4152" s="12"/>
      <c r="E4152" s="5">
        <f t="shared" si="119"/>
        <v>15145938</v>
      </c>
    </row>
    <row r="4153" spans="1:5" x14ac:dyDescent="0.3">
      <c r="A4153" s="399" t="s">
        <v>138</v>
      </c>
      <c r="B4153" s="7">
        <f>B4152</f>
        <v>4145938</v>
      </c>
      <c r="C4153" s="7">
        <f>C4152</f>
        <v>11000000</v>
      </c>
      <c r="D4153" s="7">
        <f>D4152</f>
        <v>0</v>
      </c>
      <c r="E4153" s="7">
        <f>E4152</f>
        <v>15145938</v>
      </c>
    </row>
    <row r="4154" spans="1:5" x14ac:dyDescent="0.3">
      <c r="A4154" s="400" t="s">
        <v>98</v>
      </c>
      <c r="B4154" s="402">
        <v>0</v>
      </c>
      <c r="C4154" s="12"/>
      <c r="D4154" s="12"/>
      <c r="E4154" s="5">
        <f t="shared" si="119"/>
        <v>0</v>
      </c>
    </row>
    <row r="4155" spans="1:5" x14ac:dyDescent="0.3">
      <c r="A4155" s="401" t="s">
        <v>1329</v>
      </c>
      <c r="B4155" s="402">
        <v>12000000</v>
      </c>
      <c r="C4155" s="12">
        <v>8000000</v>
      </c>
      <c r="D4155" s="12"/>
      <c r="E4155" s="5">
        <f t="shared" si="119"/>
        <v>20000000</v>
      </c>
    </row>
    <row r="4156" spans="1:5" x14ac:dyDescent="0.3">
      <c r="A4156" s="401" t="s">
        <v>100</v>
      </c>
      <c r="B4156" s="402">
        <v>200000</v>
      </c>
      <c r="C4156" s="12"/>
      <c r="D4156" s="12"/>
      <c r="E4156" s="5">
        <f t="shared" si="119"/>
        <v>200000</v>
      </c>
    </row>
    <row r="4157" spans="1:5" x14ac:dyDescent="0.3">
      <c r="A4157" s="404" t="s">
        <v>1330</v>
      </c>
      <c r="B4157" s="402">
        <v>700000</v>
      </c>
      <c r="C4157" s="12">
        <v>3000000</v>
      </c>
      <c r="D4157" s="12"/>
      <c r="E4157" s="5">
        <f t="shared" si="119"/>
        <v>3700000</v>
      </c>
    </row>
    <row r="4158" spans="1:5" x14ac:dyDescent="0.3">
      <c r="A4158" s="399" t="s">
        <v>138</v>
      </c>
      <c r="B4158" s="7">
        <f>B4155+B4156+B4157</f>
        <v>12900000</v>
      </c>
      <c r="C4158" s="7">
        <f>C4155+C4156+C4157</f>
        <v>11000000</v>
      </c>
      <c r="D4158" s="7">
        <f>D4155+D4156+D4157</f>
        <v>0</v>
      </c>
      <c r="E4158" s="7">
        <f>E4155+E4156+E4157</f>
        <v>23900000</v>
      </c>
    </row>
    <row r="4159" spans="1:5" x14ac:dyDescent="0.3">
      <c r="A4159" s="401"/>
      <c r="B4159" s="402"/>
      <c r="C4159" s="12"/>
      <c r="D4159" s="12"/>
      <c r="E4159" s="5">
        <f t="shared" si="119"/>
        <v>0</v>
      </c>
    </row>
    <row r="4160" spans="1:5" x14ac:dyDescent="0.3">
      <c r="A4160" s="405" t="s">
        <v>6</v>
      </c>
      <c r="B4160" s="7">
        <f>B4117+B4121+B4127+B4130+B4134+B4137+B4142+B4146+B4150+B4153+B4158</f>
        <v>46625283</v>
      </c>
      <c r="C4160" s="7">
        <f>C4117+C4121+C4127+C4130+C4134+C4137+C4142+C4146+C4150+C4153+C4158</f>
        <v>31200000</v>
      </c>
      <c r="D4160" s="7">
        <f>D4117+D4121+D4127+D4130+D4134+D4137+D4142+D4146+D4150+D4153+D4158</f>
        <v>1200000</v>
      </c>
      <c r="E4160" s="7">
        <f>E4117+E4121+E4127+E4130+E4134+E4137+E4142+E4146+E4150+E4153+E4158</f>
        <v>76625283</v>
      </c>
    </row>
    <row r="4161" spans="1:5" x14ac:dyDescent="0.3">
      <c r="A4161" s="70"/>
      <c r="B4161" s="402"/>
      <c r="C4161" s="12"/>
      <c r="D4161" s="12"/>
      <c r="E4161" s="5"/>
    </row>
    <row r="4162" spans="1:5" x14ac:dyDescent="0.3">
      <c r="A4162" s="67" t="s">
        <v>1331</v>
      </c>
      <c r="B4162" s="402"/>
      <c r="C4162" s="12"/>
      <c r="D4162" s="12"/>
      <c r="E4162" s="5"/>
    </row>
    <row r="4163" spans="1:5" x14ac:dyDescent="0.3">
      <c r="A4163" s="206" t="s">
        <v>1332</v>
      </c>
      <c r="B4163" s="24"/>
      <c r="C4163" s="14">
        <v>1911955.5</v>
      </c>
      <c r="D4163" s="12"/>
      <c r="E4163" s="5">
        <f t="shared" ref="E4163:E4177" si="120">B4163+C4163-D4163</f>
        <v>1911955.5</v>
      </c>
    </row>
    <row r="4164" spans="1:5" x14ac:dyDescent="0.3">
      <c r="A4164" s="406" t="s">
        <v>1333</v>
      </c>
      <c r="B4164" s="24"/>
      <c r="C4164" s="14">
        <v>399500</v>
      </c>
      <c r="D4164" s="12"/>
      <c r="E4164" s="5">
        <f t="shared" si="120"/>
        <v>399500</v>
      </c>
    </row>
    <row r="4165" spans="1:5" x14ac:dyDescent="0.3">
      <c r="A4165" s="206" t="s">
        <v>1334</v>
      </c>
      <c r="B4165" s="24"/>
      <c r="C4165" s="14">
        <v>214000</v>
      </c>
      <c r="D4165" s="12"/>
      <c r="E4165" s="5">
        <f t="shared" si="120"/>
        <v>214000</v>
      </c>
    </row>
    <row r="4166" spans="1:5" x14ac:dyDescent="0.3">
      <c r="A4166" s="206" t="s">
        <v>1335</v>
      </c>
      <c r="B4166" s="24"/>
      <c r="C4166" s="24">
        <v>48520</v>
      </c>
      <c r="D4166" s="24"/>
      <c r="E4166" s="5">
        <f t="shared" si="120"/>
        <v>48520</v>
      </c>
    </row>
    <row r="4167" spans="1:5" x14ac:dyDescent="0.3">
      <c r="A4167" s="206" t="s">
        <v>1336</v>
      </c>
      <c r="B4167" s="24"/>
      <c r="C4167" s="14">
        <v>219380</v>
      </c>
      <c r="D4167" s="14"/>
      <c r="E4167" s="5">
        <f t="shared" si="120"/>
        <v>219380</v>
      </c>
    </row>
    <row r="4168" spans="1:5" x14ac:dyDescent="0.3">
      <c r="A4168" s="206" t="s">
        <v>1337</v>
      </c>
      <c r="B4168" s="24"/>
      <c r="C4168" s="24">
        <v>1210000</v>
      </c>
      <c r="D4168" s="24"/>
      <c r="E4168" s="5">
        <f t="shared" si="120"/>
        <v>1210000</v>
      </c>
    </row>
    <row r="4169" spans="1:5" x14ac:dyDescent="0.3">
      <c r="A4169" s="206" t="s">
        <v>1338</v>
      </c>
      <c r="B4169" s="24"/>
      <c r="C4169" s="14">
        <v>220864</v>
      </c>
      <c r="D4169" s="14"/>
      <c r="E4169" s="5">
        <f t="shared" si="120"/>
        <v>220864</v>
      </c>
    </row>
    <row r="4170" spans="1:5" x14ac:dyDescent="0.3">
      <c r="A4170" s="206" t="s">
        <v>1339</v>
      </c>
      <c r="B4170" s="24"/>
      <c r="C4170" s="24">
        <v>1324024</v>
      </c>
      <c r="D4170" s="24"/>
      <c r="E4170" s="5">
        <f t="shared" si="120"/>
        <v>1324024</v>
      </c>
    </row>
    <row r="4171" spans="1:5" x14ac:dyDescent="0.3">
      <c r="A4171" s="206" t="s">
        <v>1335</v>
      </c>
      <c r="B4171" s="24"/>
      <c r="C4171" s="24">
        <v>19080</v>
      </c>
      <c r="D4171" s="24"/>
      <c r="E4171" s="5">
        <f t="shared" si="120"/>
        <v>19080</v>
      </c>
    </row>
    <row r="4172" spans="1:5" x14ac:dyDescent="0.3">
      <c r="A4172" s="206" t="s">
        <v>1335</v>
      </c>
      <c r="B4172" s="347"/>
      <c r="C4172" s="347">
        <v>3300</v>
      </c>
      <c r="D4172" s="347"/>
      <c r="E4172" s="5">
        <f t="shared" si="120"/>
        <v>3300</v>
      </c>
    </row>
    <row r="4173" spans="1:5" x14ac:dyDescent="0.3">
      <c r="A4173" s="181" t="s">
        <v>1340</v>
      </c>
      <c r="B4173" s="131"/>
      <c r="C4173" s="131">
        <v>105125</v>
      </c>
      <c r="D4173" s="131"/>
      <c r="E4173" s="5">
        <f t="shared" si="120"/>
        <v>105125</v>
      </c>
    </row>
    <row r="4174" spans="1:5" x14ac:dyDescent="0.3">
      <c r="A4174" s="181" t="s">
        <v>1341</v>
      </c>
      <c r="B4174" s="131"/>
      <c r="C4174" s="14">
        <v>711681.02</v>
      </c>
      <c r="D4174" s="14"/>
      <c r="E4174" s="5">
        <f t="shared" si="120"/>
        <v>711681.02</v>
      </c>
    </row>
    <row r="4175" spans="1:5" x14ac:dyDescent="0.3">
      <c r="A4175" s="181" t="s">
        <v>1337</v>
      </c>
      <c r="B4175" s="127"/>
      <c r="C4175" s="14">
        <v>1500000</v>
      </c>
      <c r="D4175" s="14"/>
      <c r="E4175" s="5">
        <f t="shared" si="120"/>
        <v>1500000</v>
      </c>
    </row>
    <row r="4176" spans="1:5" x14ac:dyDescent="0.3">
      <c r="A4176" s="206" t="s">
        <v>1342</v>
      </c>
      <c r="B4176" s="131"/>
      <c r="C4176" s="131">
        <v>182000</v>
      </c>
      <c r="D4176" s="131"/>
      <c r="E4176" s="5">
        <f t="shared" si="120"/>
        <v>182000</v>
      </c>
    </row>
    <row r="4177" spans="1:5" x14ac:dyDescent="0.3">
      <c r="A4177" s="206" t="s">
        <v>1337</v>
      </c>
      <c r="B4177" s="127"/>
      <c r="C4177" s="14">
        <v>4490000</v>
      </c>
      <c r="D4177" s="14"/>
      <c r="E4177" s="5">
        <f t="shared" si="120"/>
        <v>4490000</v>
      </c>
    </row>
    <row r="4178" spans="1:5" x14ac:dyDescent="0.3">
      <c r="A4178" s="206" t="s">
        <v>1343</v>
      </c>
      <c r="B4178" s="127"/>
      <c r="C4178" s="14">
        <v>102950</v>
      </c>
      <c r="D4178" s="14"/>
      <c r="E4178" s="5">
        <v>102950</v>
      </c>
    </row>
    <row r="4179" spans="1:5" x14ac:dyDescent="0.3">
      <c r="A4179" s="206" t="s">
        <v>1343</v>
      </c>
      <c r="B4179" s="127"/>
      <c r="C4179" s="14">
        <v>341852</v>
      </c>
      <c r="D4179" s="14"/>
      <c r="E4179" s="5">
        <v>341852</v>
      </c>
    </row>
    <row r="4180" spans="1:5" x14ac:dyDescent="0.3">
      <c r="A4180" s="206" t="s">
        <v>1344</v>
      </c>
      <c r="B4180" s="127"/>
      <c r="C4180" s="14">
        <v>106170</v>
      </c>
      <c r="D4180" s="14"/>
      <c r="E4180" s="5">
        <v>106170</v>
      </c>
    </row>
    <row r="4181" spans="1:5" x14ac:dyDescent="0.3">
      <c r="A4181" s="206" t="s">
        <v>1345</v>
      </c>
      <c r="B4181" s="127"/>
      <c r="C4181" s="14">
        <v>28000</v>
      </c>
      <c r="D4181" s="14"/>
      <c r="E4181" s="5">
        <v>28000</v>
      </c>
    </row>
    <row r="4182" spans="1:5" x14ac:dyDescent="0.3">
      <c r="A4182" s="206" t="s">
        <v>1345</v>
      </c>
      <c r="B4182" s="127"/>
      <c r="C4182" s="14">
        <v>27800</v>
      </c>
      <c r="D4182" s="14"/>
      <c r="E4182" s="5">
        <v>27800</v>
      </c>
    </row>
    <row r="4183" spans="1:5" x14ac:dyDescent="0.3">
      <c r="A4183" s="206" t="s">
        <v>1345</v>
      </c>
      <c r="B4183" s="127"/>
      <c r="C4183" s="14">
        <v>83400</v>
      </c>
      <c r="D4183" s="14"/>
      <c r="E4183" s="5">
        <v>83400</v>
      </c>
    </row>
    <row r="4184" spans="1:5" x14ac:dyDescent="0.3">
      <c r="A4184" s="206" t="s">
        <v>1345</v>
      </c>
      <c r="B4184" s="127"/>
      <c r="C4184" s="14">
        <v>237850</v>
      </c>
      <c r="D4184" s="14"/>
      <c r="E4184" s="5">
        <v>237850</v>
      </c>
    </row>
    <row r="4185" spans="1:5" x14ac:dyDescent="0.3">
      <c r="A4185" s="206" t="s">
        <v>1346</v>
      </c>
      <c r="B4185" s="127"/>
      <c r="C4185" s="14">
        <v>10000</v>
      </c>
      <c r="D4185" s="14"/>
      <c r="E4185" s="5">
        <v>10000</v>
      </c>
    </row>
    <row r="4186" spans="1:5" x14ac:dyDescent="0.3">
      <c r="A4186" s="206" t="s">
        <v>1346</v>
      </c>
      <c r="B4186" s="127"/>
      <c r="C4186" s="14">
        <v>5000</v>
      </c>
      <c r="D4186" s="14"/>
      <c r="E4186" s="5">
        <v>5000</v>
      </c>
    </row>
    <row r="4187" spans="1:5" x14ac:dyDescent="0.3">
      <c r="A4187" s="206" t="s">
        <v>1346</v>
      </c>
      <c r="B4187" s="127"/>
      <c r="C4187" s="14">
        <v>12360</v>
      </c>
      <c r="D4187" s="14"/>
      <c r="E4187" s="5">
        <v>12360</v>
      </c>
    </row>
    <row r="4188" spans="1:5" x14ac:dyDescent="0.3">
      <c r="A4188" s="206" t="s">
        <v>1346</v>
      </c>
      <c r="B4188" s="127"/>
      <c r="C4188" s="14">
        <v>11760</v>
      </c>
      <c r="D4188" s="14"/>
      <c r="E4188" s="5">
        <v>11760</v>
      </c>
    </row>
    <row r="4189" spans="1:5" x14ac:dyDescent="0.3">
      <c r="A4189" s="206" t="s">
        <v>1346</v>
      </c>
      <c r="B4189" s="127"/>
      <c r="C4189" s="14">
        <v>6000</v>
      </c>
      <c r="D4189" s="14"/>
      <c r="E4189" s="5">
        <v>6000</v>
      </c>
    </row>
    <row r="4190" spans="1:5" x14ac:dyDescent="0.3">
      <c r="A4190" s="206" t="s">
        <v>1346</v>
      </c>
      <c r="B4190" s="127"/>
      <c r="C4190" s="14">
        <v>6120</v>
      </c>
      <c r="D4190" s="14"/>
      <c r="E4190" s="5">
        <v>6120</v>
      </c>
    </row>
    <row r="4191" spans="1:5" x14ac:dyDescent="0.3">
      <c r="A4191" s="206" t="s">
        <v>1346</v>
      </c>
      <c r="B4191" s="127"/>
      <c r="C4191" s="14">
        <v>5000</v>
      </c>
      <c r="D4191" s="14"/>
      <c r="E4191" s="5">
        <v>5000</v>
      </c>
    </row>
    <row r="4192" spans="1:5" x14ac:dyDescent="0.3">
      <c r="A4192" s="206" t="s">
        <v>1346</v>
      </c>
      <c r="B4192" s="127"/>
      <c r="C4192" s="14">
        <v>12060</v>
      </c>
      <c r="D4192" s="14"/>
      <c r="E4192" s="5">
        <v>12060</v>
      </c>
    </row>
    <row r="4193" spans="1:5" x14ac:dyDescent="0.3">
      <c r="A4193" s="206" t="s">
        <v>1346</v>
      </c>
      <c r="B4193" s="127"/>
      <c r="C4193" s="14">
        <v>10000</v>
      </c>
      <c r="D4193" s="14"/>
      <c r="E4193" s="5">
        <v>10000</v>
      </c>
    </row>
    <row r="4194" spans="1:5" x14ac:dyDescent="0.3">
      <c r="A4194" s="206" t="s">
        <v>1346</v>
      </c>
      <c r="B4194" s="127"/>
      <c r="C4194" s="14">
        <v>10000</v>
      </c>
      <c r="D4194" s="14"/>
      <c r="E4194" s="5">
        <v>10000</v>
      </c>
    </row>
    <row r="4195" spans="1:5" x14ac:dyDescent="0.3">
      <c r="A4195" s="206" t="s">
        <v>1346</v>
      </c>
      <c r="B4195" s="127"/>
      <c r="C4195" s="14">
        <v>11220</v>
      </c>
      <c r="D4195" s="14"/>
      <c r="E4195" s="5">
        <v>11220</v>
      </c>
    </row>
    <row r="4196" spans="1:5" x14ac:dyDescent="0.3">
      <c r="A4196" s="206" t="s">
        <v>1346</v>
      </c>
      <c r="B4196" s="127"/>
      <c r="C4196" s="14">
        <v>9840</v>
      </c>
      <c r="D4196" s="14"/>
      <c r="E4196" s="5">
        <v>9840</v>
      </c>
    </row>
    <row r="4197" spans="1:5" x14ac:dyDescent="0.3">
      <c r="A4197" s="206" t="s">
        <v>1346</v>
      </c>
      <c r="B4197" s="127"/>
      <c r="C4197" s="14">
        <v>11220</v>
      </c>
      <c r="D4197" s="14"/>
      <c r="E4197" s="5">
        <v>11220</v>
      </c>
    </row>
    <row r="4198" spans="1:5" x14ac:dyDescent="0.3">
      <c r="A4198" s="206" t="s">
        <v>1347</v>
      </c>
      <c r="B4198" s="127"/>
      <c r="C4198" s="14">
        <v>41700</v>
      </c>
      <c r="D4198" s="14"/>
      <c r="E4198" s="5">
        <v>41700</v>
      </c>
    </row>
    <row r="4199" spans="1:5" x14ac:dyDescent="0.3">
      <c r="A4199" s="206" t="s">
        <v>1347</v>
      </c>
      <c r="B4199" s="127"/>
      <c r="C4199" s="14">
        <v>36250</v>
      </c>
      <c r="D4199" s="14"/>
      <c r="E4199" s="5">
        <v>36250</v>
      </c>
    </row>
    <row r="4200" spans="1:5" x14ac:dyDescent="0.3">
      <c r="A4200" s="206" t="s">
        <v>1346</v>
      </c>
      <c r="B4200" s="127"/>
      <c r="C4200" s="14">
        <v>12660</v>
      </c>
      <c r="D4200" s="14"/>
      <c r="E4200" s="5">
        <v>12660</v>
      </c>
    </row>
    <row r="4201" spans="1:5" x14ac:dyDescent="0.3">
      <c r="A4201" s="206" t="s">
        <v>1346</v>
      </c>
      <c r="B4201" s="127"/>
      <c r="C4201" s="14">
        <v>11280</v>
      </c>
      <c r="D4201" s="14"/>
      <c r="E4201" s="5">
        <v>11280</v>
      </c>
    </row>
    <row r="4202" spans="1:5" x14ac:dyDescent="0.3">
      <c r="A4202" s="206" t="s">
        <v>1346</v>
      </c>
      <c r="B4202" s="127"/>
      <c r="C4202" s="14">
        <v>12900</v>
      </c>
      <c r="D4202" s="14"/>
      <c r="E4202" s="5">
        <v>12900</v>
      </c>
    </row>
    <row r="4203" spans="1:5" x14ac:dyDescent="0.3">
      <c r="A4203" s="206" t="s">
        <v>1346</v>
      </c>
      <c r="B4203" s="127"/>
      <c r="C4203" s="14">
        <v>12420</v>
      </c>
      <c r="D4203" s="14"/>
      <c r="E4203" s="5">
        <v>12420</v>
      </c>
    </row>
    <row r="4204" spans="1:5" x14ac:dyDescent="0.3">
      <c r="A4204" s="206" t="s">
        <v>1346</v>
      </c>
      <c r="B4204" s="127"/>
      <c r="C4204" s="14">
        <v>12240</v>
      </c>
      <c r="D4204" s="14"/>
      <c r="E4204" s="5">
        <v>12240</v>
      </c>
    </row>
    <row r="4205" spans="1:5" x14ac:dyDescent="0.3">
      <c r="A4205" s="206" t="s">
        <v>1348</v>
      </c>
      <c r="B4205" s="127"/>
      <c r="C4205" s="14">
        <v>180000</v>
      </c>
      <c r="D4205" s="14"/>
      <c r="E4205" s="5">
        <v>180000</v>
      </c>
    </row>
    <row r="4206" spans="1:5" x14ac:dyDescent="0.3">
      <c r="A4206" s="206" t="s">
        <v>1348</v>
      </c>
      <c r="B4206" s="127"/>
      <c r="C4206" s="14">
        <v>59500</v>
      </c>
      <c r="D4206" s="14"/>
      <c r="E4206" s="5">
        <v>59500</v>
      </c>
    </row>
    <row r="4207" spans="1:5" x14ac:dyDescent="0.3">
      <c r="A4207" s="206" t="s">
        <v>1348</v>
      </c>
      <c r="B4207" s="127"/>
      <c r="C4207" s="14">
        <v>26600</v>
      </c>
      <c r="D4207" s="14"/>
      <c r="E4207" s="5">
        <v>26600</v>
      </c>
    </row>
    <row r="4208" spans="1:5" x14ac:dyDescent="0.3">
      <c r="A4208" s="206" t="s">
        <v>1348</v>
      </c>
      <c r="B4208" s="127"/>
      <c r="C4208" s="14">
        <v>89800</v>
      </c>
      <c r="D4208" s="14"/>
      <c r="E4208" s="5">
        <v>89800</v>
      </c>
    </row>
    <row r="4209" spans="1:5" x14ac:dyDescent="0.3">
      <c r="A4209" s="206" t="s">
        <v>1344</v>
      </c>
      <c r="B4209" s="127"/>
      <c r="C4209" s="14">
        <v>6230</v>
      </c>
      <c r="D4209" s="14"/>
      <c r="E4209" s="5">
        <v>6230</v>
      </c>
    </row>
    <row r="4210" spans="1:5" x14ac:dyDescent="0.3">
      <c r="A4210" s="206" t="s">
        <v>1344</v>
      </c>
      <c r="B4210" s="127"/>
      <c r="C4210" s="14">
        <v>8450</v>
      </c>
      <c r="D4210" s="14"/>
      <c r="E4210" s="5">
        <v>8450</v>
      </c>
    </row>
    <row r="4211" spans="1:5" x14ac:dyDescent="0.3">
      <c r="A4211" s="206" t="s">
        <v>1344</v>
      </c>
      <c r="B4211" s="127"/>
      <c r="C4211" s="14">
        <v>6760</v>
      </c>
      <c r="D4211" s="14"/>
      <c r="E4211" s="5">
        <v>6760</v>
      </c>
    </row>
    <row r="4212" spans="1:5" x14ac:dyDescent="0.3">
      <c r="A4212" s="206" t="s">
        <v>1344</v>
      </c>
      <c r="B4212" s="127"/>
      <c r="C4212" s="14">
        <v>29380</v>
      </c>
      <c r="D4212" s="14"/>
      <c r="E4212" s="5">
        <v>29380</v>
      </c>
    </row>
    <row r="4213" spans="1:5" x14ac:dyDescent="0.3">
      <c r="A4213" s="206" t="s">
        <v>1344</v>
      </c>
      <c r="B4213" s="127"/>
      <c r="C4213" s="14">
        <v>60575</v>
      </c>
      <c r="D4213" s="14"/>
      <c r="E4213" s="5">
        <v>60575</v>
      </c>
    </row>
    <row r="4214" spans="1:5" x14ac:dyDescent="0.3">
      <c r="A4214" s="206" t="s">
        <v>1344</v>
      </c>
      <c r="B4214" s="127"/>
      <c r="C4214" s="14">
        <v>63400</v>
      </c>
      <c r="D4214" s="14"/>
      <c r="E4214" s="5">
        <v>63400</v>
      </c>
    </row>
    <row r="4215" spans="1:5" x14ac:dyDescent="0.3">
      <c r="A4215" s="206" t="s">
        <v>1346</v>
      </c>
      <c r="B4215" s="127"/>
      <c r="C4215" s="14">
        <v>14400</v>
      </c>
      <c r="D4215" s="14"/>
      <c r="E4215" s="5">
        <v>14400</v>
      </c>
    </row>
    <row r="4216" spans="1:5" x14ac:dyDescent="0.3">
      <c r="A4216" s="206" t="s">
        <v>1348</v>
      </c>
      <c r="B4216" s="127"/>
      <c r="C4216" s="14">
        <v>139500</v>
      </c>
      <c r="D4216" s="14"/>
      <c r="E4216" s="5">
        <v>139500</v>
      </c>
    </row>
    <row r="4217" spans="1:5" x14ac:dyDescent="0.3">
      <c r="A4217" s="206" t="s">
        <v>1348</v>
      </c>
      <c r="B4217" s="127"/>
      <c r="C4217" s="14">
        <v>336500</v>
      </c>
      <c r="D4217" s="14"/>
      <c r="E4217" s="5">
        <v>336500</v>
      </c>
    </row>
    <row r="4218" spans="1:5" x14ac:dyDescent="0.3">
      <c r="A4218" s="206" t="s">
        <v>1348</v>
      </c>
      <c r="B4218" s="127"/>
      <c r="C4218" s="14">
        <v>69000</v>
      </c>
      <c r="D4218" s="14"/>
      <c r="E4218" s="5">
        <v>69000</v>
      </c>
    </row>
    <row r="4219" spans="1:5" x14ac:dyDescent="0.3">
      <c r="A4219" s="206" t="s">
        <v>1348</v>
      </c>
      <c r="B4219" s="127"/>
      <c r="C4219" s="14">
        <v>125500</v>
      </c>
      <c r="D4219" s="14"/>
      <c r="E4219" s="5">
        <v>125500</v>
      </c>
    </row>
    <row r="4220" spans="1:5" x14ac:dyDescent="0.3">
      <c r="A4220" s="206" t="s">
        <v>1344</v>
      </c>
      <c r="B4220" s="127"/>
      <c r="C4220" s="14">
        <v>20000</v>
      </c>
      <c r="D4220" s="14"/>
      <c r="E4220" s="5">
        <v>20000</v>
      </c>
    </row>
    <row r="4221" spans="1:5" x14ac:dyDescent="0.3">
      <c r="A4221" s="206" t="s">
        <v>1345</v>
      </c>
      <c r="B4221" s="127"/>
      <c r="C4221" s="14">
        <v>143376</v>
      </c>
      <c r="D4221" s="14"/>
      <c r="E4221" s="5">
        <v>143376</v>
      </c>
    </row>
    <row r="4222" spans="1:5" x14ac:dyDescent="0.3">
      <c r="A4222" s="206" t="s">
        <v>1345</v>
      </c>
      <c r="B4222" s="127"/>
      <c r="C4222" s="14">
        <v>243136</v>
      </c>
      <c r="D4222" s="14"/>
      <c r="E4222" s="5">
        <v>243136</v>
      </c>
    </row>
    <row r="4223" spans="1:5" x14ac:dyDescent="0.3">
      <c r="A4223" s="206" t="s">
        <v>1349</v>
      </c>
      <c r="B4223" s="127"/>
      <c r="C4223" s="14">
        <v>1396400</v>
      </c>
      <c r="D4223" s="14"/>
      <c r="E4223" s="5">
        <v>1396400</v>
      </c>
    </row>
    <row r="4224" spans="1:5" x14ac:dyDescent="0.3">
      <c r="A4224" s="206" t="s">
        <v>1350</v>
      </c>
      <c r="B4224" s="127"/>
      <c r="C4224" s="14">
        <v>562074.52</v>
      </c>
      <c r="D4224" s="14"/>
      <c r="E4224" s="5">
        <v>562074.52</v>
      </c>
    </row>
    <row r="4225" spans="1:5" x14ac:dyDescent="0.3">
      <c r="A4225" s="206" t="s">
        <v>1351</v>
      </c>
      <c r="B4225" s="127"/>
      <c r="C4225" s="14">
        <v>172724</v>
      </c>
      <c r="D4225" s="14"/>
      <c r="E4225" s="5">
        <v>172724</v>
      </c>
    </row>
    <row r="4226" spans="1:5" x14ac:dyDescent="0.3">
      <c r="A4226" s="206" t="s">
        <v>1352</v>
      </c>
      <c r="B4226" s="127"/>
      <c r="C4226" s="14">
        <v>134850</v>
      </c>
      <c r="D4226" s="14"/>
      <c r="E4226" s="5">
        <v>134850</v>
      </c>
    </row>
    <row r="4227" spans="1:5" x14ac:dyDescent="0.3">
      <c r="A4227" s="206" t="s">
        <v>1353</v>
      </c>
      <c r="B4227" s="127"/>
      <c r="C4227" s="14">
        <v>155846</v>
      </c>
      <c r="D4227" s="14"/>
      <c r="E4227" s="5">
        <v>155846</v>
      </c>
    </row>
    <row r="4228" spans="1:5" x14ac:dyDescent="0.3">
      <c r="A4228" s="206" t="s">
        <v>1354</v>
      </c>
      <c r="B4228" s="127"/>
      <c r="C4228" s="14">
        <v>39556</v>
      </c>
      <c r="D4228" s="14"/>
      <c r="E4228" s="5">
        <v>39556</v>
      </c>
    </row>
    <row r="4229" spans="1:5" x14ac:dyDescent="0.3">
      <c r="A4229" s="206" t="s">
        <v>1355</v>
      </c>
      <c r="B4229" s="127"/>
      <c r="C4229" s="14">
        <v>33814</v>
      </c>
      <c r="D4229" s="14"/>
      <c r="E4229" s="5">
        <v>33814</v>
      </c>
    </row>
    <row r="4230" spans="1:5" x14ac:dyDescent="0.3">
      <c r="A4230" s="206" t="s">
        <v>1356</v>
      </c>
      <c r="B4230" s="127"/>
      <c r="C4230" s="14">
        <v>62060</v>
      </c>
      <c r="D4230" s="14"/>
      <c r="E4230" s="5">
        <v>62060</v>
      </c>
    </row>
    <row r="4231" spans="1:5" x14ac:dyDescent="0.3">
      <c r="A4231" s="206" t="s">
        <v>1357</v>
      </c>
      <c r="B4231" s="127"/>
      <c r="C4231" s="14">
        <v>74646</v>
      </c>
      <c r="D4231" s="14"/>
      <c r="E4231" s="5">
        <v>74646</v>
      </c>
    </row>
    <row r="4232" spans="1:5" x14ac:dyDescent="0.3">
      <c r="A4232" s="206" t="s">
        <v>1351</v>
      </c>
      <c r="B4232" s="127"/>
      <c r="C4232" s="14">
        <v>250328</v>
      </c>
      <c r="D4232" s="14"/>
      <c r="E4232" s="5">
        <v>250328</v>
      </c>
    </row>
    <row r="4233" spans="1:5" x14ac:dyDescent="0.3">
      <c r="A4233" s="206" t="s">
        <v>1358</v>
      </c>
      <c r="B4233" s="127"/>
      <c r="C4233" s="14">
        <v>474155.8</v>
      </c>
      <c r="D4233" s="14"/>
      <c r="E4233" s="5">
        <v>474155.8</v>
      </c>
    </row>
    <row r="4234" spans="1:5" x14ac:dyDescent="0.3">
      <c r="A4234" s="206" t="s">
        <v>1359</v>
      </c>
      <c r="B4234" s="127"/>
      <c r="C4234" s="14">
        <v>120176</v>
      </c>
      <c r="D4234" s="14"/>
      <c r="E4234" s="5">
        <v>120176</v>
      </c>
    </row>
    <row r="4235" spans="1:5" x14ac:dyDescent="0.3">
      <c r="A4235" s="378" t="s">
        <v>6</v>
      </c>
      <c r="B4235" s="130"/>
      <c r="C4235" s="7">
        <f>SUM(C4163:C4234)</f>
        <v>18846218.84</v>
      </c>
      <c r="D4235" s="7">
        <f>SUM(D4163:D4177)</f>
        <v>0</v>
      </c>
      <c r="E4235" s="7">
        <f>B4235+C4235-D4235</f>
        <v>18846218.84</v>
      </c>
    </row>
    <row r="4236" spans="1:5" x14ac:dyDescent="0.3">
      <c r="A4236" s="396"/>
      <c r="B4236" s="141"/>
      <c r="C4236" s="141">
        <f>SUM(C4163:C4235)</f>
        <v>37692437.68</v>
      </c>
      <c r="D4236" s="141"/>
      <c r="E4236" s="141"/>
    </row>
    <row r="4237" spans="1:5" x14ac:dyDescent="0.3">
      <c r="A4237" s="378" t="s">
        <v>1360</v>
      </c>
      <c r="B4237" s="130">
        <f>B4113+B4108</f>
        <v>98547411.751981094</v>
      </c>
      <c r="C4237" s="130">
        <f>C4113+C4108</f>
        <v>50046218.840000004</v>
      </c>
      <c r="D4237" s="130">
        <f>D4113+D4108</f>
        <v>5302384.8606543439</v>
      </c>
      <c r="E4237" s="130">
        <f>E4113+E4108</f>
        <v>143291245.73132676</v>
      </c>
    </row>
    <row r="4238" spans="1:5" x14ac:dyDescent="0.3">
      <c r="A4238" s="367"/>
      <c r="B4238" s="127"/>
      <c r="C4238" s="12"/>
      <c r="D4238" s="12"/>
      <c r="E4238" s="12"/>
    </row>
    <row r="4239" spans="1:5" x14ac:dyDescent="0.3">
      <c r="A4239" s="407" t="s">
        <v>140</v>
      </c>
      <c r="B4239" s="127"/>
      <c r="C4239" s="12"/>
      <c r="D4239" s="12"/>
      <c r="E4239" s="12"/>
    </row>
    <row r="4240" spans="1:5" x14ac:dyDescent="0.3">
      <c r="A4240" s="407" t="s">
        <v>979</v>
      </c>
      <c r="B4240" s="127"/>
      <c r="C4240" s="12"/>
      <c r="D4240" s="12"/>
      <c r="E4240" s="12"/>
    </row>
    <row r="4241" spans="1:5" x14ac:dyDescent="0.3">
      <c r="A4241" s="408"/>
      <c r="B4241" s="127"/>
      <c r="C4241" s="12"/>
      <c r="D4241" s="12"/>
      <c r="E4241" s="12"/>
    </row>
    <row r="4242" spans="1:5" x14ac:dyDescent="0.25">
      <c r="A4242" s="282" t="s">
        <v>1361</v>
      </c>
      <c r="B4242" s="409"/>
      <c r="C4242" s="410"/>
      <c r="D4242" s="411"/>
      <c r="E4242" s="412">
        <f t="shared" ref="E4242:E4258" si="121">B4242+C4242-D4242</f>
        <v>0</v>
      </c>
    </row>
    <row r="4243" spans="1:5" x14ac:dyDescent="0.25">
      <c r="A4243" s="183" t="s">
        <v>1362</v>
      </c>
      <c r="B4243" s="409"/>
      <c r="C4243" s="410">
        <v>774231</v>
      </c>
      <c r="D4243" s="411"/>
      <c r="E4243" s="413">
        <f t="shared" si="121"/>
        <v>774231</v>
      </c>
    </row>
    <row r="4244" spans="1:5" x14ac:dyDescent="0.25">
      <c r="A4244" s="183" t="s">
        <v>1363</v>
      </c>
      <c r="B4244" s="409"/>
      <c r="C4244" s="410">
        <v>7729200</v>
      </c>
      <c r="D4244" s="411"/>
      <c r="E4244" s="413">
        <f t="shared" si="121"/>
        <v>7729200</v>
      </c>
    </row>
    <row r="4245" spans="1:5" ht="37.5" x14ac:dyDescent="0.3">
      <c r="A4245" s="197" t="s">
        <v>1364</v>
      </c>
      <c r="B4245" s="409"/>
      <c r="C4245" s="410">
        <v>3894176.2</v>
      </c>
      <c r="D4245" s="411"/>
      <c r="E4245" s="413">
        <f t="shared" si="121"/>
        <v>3894176.2</v>
      </c>
    </row>
    <row r="4246" spans="1:5" ht="37.5" x14ac:dyDescent="0.3">
      <c r="A4246" s="197" t="s">
        <v>1365</v>
      </c>
      <c r="B4246" s="409"/>
      <c r="C4246" s="410">
        <v>6989005.7999999998</v>
      </c>
      <c r="D4246" s="411"/>
      <c r="E4246" s="413">
        <f t="shared" si="121"/>
        <v>6989005.7999999998</v>
      </c>
    </row>
    <row r="4247" spans="1:5" ht="37.5" x14ac:dyDescent="0.3">
      <c r="A4247" s="197" t="s">
        <v>1366</v>
      </c>
      <c r="B4247" s="414"/>
      <c r="C4247" s="415">
        <v>2000000</v>
      </c>
      <c r="D4247" s="416"/>
      <c r="E4247" s="104">
        <f t="shared" si="121"/>
        <v>2000000</v>
      </c>
    </row>
    <row r="4248" spans="1:5" x14ac:dyDescent="0.25">
      <c r="A4248" s="183" t="s">
        <v>1367</v>
      </c>
      <c r="B4248" s="417"/>
      <c r="C4248" s="410">
        <v>4999890</v>
      </c>
      <c r="D4248" s="411"/>
      <c r="E4248" s="413">
        <f t="shared" si="121"/>
        <v>4999890</v>
      </c>
    </row>
    <row r="4249" spans="1:5" x14ac:dyDescent="0.25">
      <c r="A4249" s="183" t="s">
        <v>1368</v>
      </c>
      <c r="B4249" s="417"/>
      <c r="C4249" s="410">
        <v>13339743.640000001</v>
      </c>
      <c r="D4249" s="411"/>
      <c r="E4249" s="413">
        <f t="shared" si="121"/>
        <v>13339743.640000001</v>
      </c>
    </row>
    <row r="4250" spans="1:5" ht="37.5" x14ac:dyDescent="0.3">
      <c r="A4250" s="197" t="s">
        <v>1369</v>
      </c>
      <c r="B4250" s="414"/>
      <c r="C4250" s="415">
        <v>2904640</v>
      </c>
      <c r="D4250" s="416"/>
      <c r="E4250" s="104">
        <f t="shared" si="121"/>
        <v>2904640</v>
      </c>
    </row>
    <row r="4251" spans="1:5" x14ac:dyDescent="0.25">
      <c r="A4251" s="183" t="s">
        <v>1370</v>
      </c>
      <c r="B4251" s="417"/>
      <c r="C4251" s="410">
        <v>5621375</v>
      </c>
      <c r="D4251" s="411"/>
      <c r="E4251" s="413">
        <f t="shared" si="121"/>
        <v>5621375</v>
      </c>
    </row>
    <row r="4252" spans="1:5" x14ac:dyDescent="0.25">
      <c r="A4252" s="183" t="s">
        <v>1371</v>
      </c>
      <c r="B4252" s="417"/>
      <c r="C4252" s="410">
        <f>1998386+1500000</f>
        <v>3498386</v>
      </c>
      <c r="D4252" s="411"/>
      <c r="E4252" s="413">
        <f t="shared" si="121"/>
        <v>3498386</v>
      </c>
    </row>
    <row r="4253" spans="1:5" x14ac:dyDescent="0.25">
      <c r="A4253" s="183" t="s">
        <v>1372</v>
      </c>
      <c r="B4253" s="417"/>
      <c r="C4253" s="410">
        <f>2495115.96+1000000</f>
        <v>3495115.96</v>
      </c>
      <c r="D4253" s="411"/>
      <c r="E4253" s="413">
        <f t="shared" si="121"/>
        <v>3495115.96</v>
      </c>
    </row>
    <row r="4254" spans="1:5" x14ac:dyDescent="0.25">
      <c r="A4254" s="183" t="s">
        <v>1373</v>
      </c>
      <c r="B4254" s="417"/>
      <c r="C4254" s="410">
        <v>2938600</v>
      </c>
      <c r="D4254" s="411"/>
      <c r="E4254" s="413">
        <f t="shared" si="121"/>
        <v>2938600</v>
      </c>
    </row>
    <row r="4255" spans="1:5" x14ac:dyDescent="0.25">
      <c r="A4255" s="183" t="s">
        <v>1374</v>
      </c>
      <c r="B4255" s="417"/>
      <c r="C4255" s="410">
        <v>2500000</v>
      </c>
      <c r="D4255" s="411"/>
      <c r="E4255" s="413">
        <f>B4255+C4255-D4255</f>
        <v>2500000</v>
      </c>
    </row>
    <row r="4256" spans="1:5" x14ac:dyDescent="0.25">
      <c r="A4256" s="183" t="s">
        <v>1375</v>
      </c>
      <c r="B4256" s="417"/>
      <c r="C4256" s="410">
        <f>42900000+20000000+40572451.4</f>
        <v>103472451.40000001</v>
      </c>
      <c r="D4256" s="411"/>
      <c r="E4256" s="413">
        <f t="shared" si="121"/>
        <v>103472451.40000001</v>
      </c>
    </row>
    <row r="4257" spans="1:5" x14ac:dyDescent="0.25">
      <c r="A4257" s="183" t="s">
        <v>1376</v>
      </c>
      <c r="B4257" s="417"/>
      <c r="C4257" s="410">
        <v>22277278.539999999</v>
      </c>
      <c r="D4257" s="411"/>
      <c r="E4257" s="413">
        <f t="shared" si="121"/>
        <v>22277278.539999999</v>
      </c>
    </row>
    <row r="4258" spans="1:5" x14ac:dyDescent="0.25">
      <c r="A4258" s="183" t="s">
        <v>1377</v>
      </c>
      <c r="B4258" s="417"/>
      <c r="C4258" s="410">
        <v>1997714.88</v>
      </c>
      <c r="D4258" s="411"/>
      <c r="E4258" s="413">
        <f t="shared" si="121"/>
        <v>1997714.88</v>
      </c>
    </row>
    <row r="4259" spans="1:5" x14ac:dyDescent="0.3">
      <c r="A4259" s="380" t="s">
        <v>6</v>
      </c>
      <c r="B4259" s="366"/>
      <c r="C4259" s="7">
        <f>SUM(C4243:C4258)</f>
        <v>188431808.41999999</v>
      </c>
      <c r="D4259" s="59">
        <f>SUM(D4243:D4258)</f>
        <v>0</v>
      </c>
      <c r="E4259" s="7">
        <f>SUM(E4243:E4258)</f>
        <v>188431808.41999999</v>
      </c>
    </row>
    <row r="4260" spans="1:5" x14ac:dyDescent="0.3">
      <c r="A4260" s="408"/>
      <c r="B4260" s="127"/>
      <c r="C4260" s="12"/>
      <c r="D4260" s="12"/>
      <c r="E4260" s="12"/>
    </row>
    <row r="4261" spans="1:5" x14ac:dyDescent="0.3">
      <c r="A4261" s="407" t="s">
        <v>1378</v>
      </c>
      <c r="B4261" s="127"/>
      <c r="C4261" s="12"/>
      <c r="D4261" s="12"/>
      <c r="E4261" s="12">
        <v>0</v>
      </c>
    </row>
    <row r="4262" spans="1:5" ht="37.5" x14ac:dyDescent="0.3">
      <c r="A4262" s="204" t="s">
        <v>1379</v>
      </c>
      <c r="B4262" s="127"/>
      <c r="C4262" s="14">
        <v>1098620</v>
      </c>
      <c r="D4262" s="14"/>
      <c r="E4262" s="418">
        <v>1098620</v>
      </c>
    </row>
    <row r="4263" spans="1:5" ht="37.5" x14ac:dyDescent="0.3">
      <c r="A4263" s="204" t="s">
        <v>1380</v>
      </c>
      <c r="B4263" s="141"/>
      <c r="C4263" s="131">
        <v>7590000</v>
      </c>
      <c r="D4263" s="131"/>
      <c r="E4263" s="418">
        <v>7590000</v>
      </c>
    </row>
    <row r="4264" spans="1:5" x14ac:dyDescent="0.3">
      <c r="A4264" s="204" t="s">
        <v>1381</v>
      </c>
      <c r="B4264" s="364"/>
      <c r="C4264" s="14">
        <v>1002872</v>
      </c>
      <c r="D4264" s="14"/>
      <c r="E4264" s="219">
        <v>1002872</v>
      </c>
    </row>
    <row r="4265" spans="1:5" x14ac:dyDescent="0.3">
      <c r="A4265" s="204" t="s">
        <v>1382</v>
      </c>
      <c r="B4265" s="127"/>
      <c r="C4265" s="14">
        <v>8000000</v>
      </c>
      <c r="D4265" s="14"/>
      <c r="E4265" s="219">
        <v>8000000</v>
      </c>
    </row>
    <row r="4266" spans="1:5" x14ac:dyDescent="0.3">
      <c r="A4266" s="204" t="s">
        <v>1383</v>
      </c>
      <c r="B4266" s="127"/>
      <c r="C4266" s="14">
        <v>1332341</v>
      </c>
      <c r="D4266" s="14"/>
      <c r="E4266" s="219">
        <v>1332341</v>
      </c>
    </row>
    <row r="4267" spans="1:5" ht="37.5" x14ac:dyDescent="0.3">
      <c r="A4267" s="204" t="s">
        <v>1384</v>
      </c>
      <c r="B4267" s="127"/>
      <c r="C4267" s="14">
        <v>143964</v>
      </c>
      <c r="D4267" s="14">
        <v>143964</v>
      </c>
      <c r="E4267" s="219">
        <v>0</v>
      </c>
    </row>
    <row r="4268" spans="1:5" ht="37.5" x14ac:dyDescent="0.3">
      <c r="A4268" s="204" t="s">
        <v>1385</v>
      </c>
      <c r="B4268" s="127"/>
      <c r="C4268" s="14">
        <v>159000</v>
      </c>
      <c r="D4268" s="14">
        <v>159000</v>
      </c>
      <c r="E4268" s="219">
        <v>0</v>
      </c>
    </row>
    <row r="4269" spans="1:5" x14ac:dyDescent="0.3">
      <c r="A4269" s="204" t="s">
        <v>1386</v>
      </c>
      <c r="B4269" s="141"/>
      <c r="C4269" s="131">
        <v>309531</v>
      </c>
      <c r="D4269" s="131">
        <v>309531</v>
      </c>
      <c r="E4269" s="219">
        <v>0</v>
      </c>
    </row>
    <row r="4270" spans="1:5" x14ac:dyDescent="0.3">
      <c r="A4270" s="204" t="s">
        <v>1387</v>
      </c>
      <c r="B4270" s="141"/>
      <c r="C4270" s="131">
        <v>6998066</v>
      </c>
      <c r="D4270" s="131"/>
      <c r="E4270" s="219">
        <v>6998066</v>
      </c>
    </row>
    <row r="4271" spans="1:5" ht="37.5" x14ac:dyDescent="0.3">
      <c r="A4271" s="204" t="s">
        <v>1388</v>
      </c>
      <c r="B4271" s="131"/>
      <c r="C4271" s="131">
        <v>1355145</v>
      </c>
      <c r="D4271" s="131"/>
      <c r="E4271" s="219">
        <v>1355145</v>
      </c>
    </row>
    <row r="4272" spans="1:5" x14ac:dyDescent="0.3">
      <c r="A4272" s="204" t="s">
        <v>1389</v>
      </c>
      <c r="B4272" s="141"/>
      <c r="C4272" s="131">
        <v>5080041</v>
      </c>
      <c r="D4272" s="131"/>
      <c r="E4272" s="219">
        <v>5080041</v>
      </c>
    </row>
    <row r="4273" spans="1:5" ht="37.5" x14ac:dyDescent="0.3">
      <c r="A4273" s="204" t="s">
        <v>1390</v>
      </c>
      <c r="B4273" s="154"/>
      <c r="C4273" s="131">
        <v>364139.83</v>
      </c>
      <c r="D4273" s="131">
        <v>364139.83</v>
      </c>
      <c r="E4273" s="219">
        <v>0</v>
      </c>
    </row>
    <row r="4274" spans="1:5" x14ac:dyDescent="0.3">
      <c r="A4274" s="204" t="s">
        <v>1391</v>
      </c>
      <c r="B4274" s="364"/>
      <c r="C4274" s="14">
        <v>4999805</v>
      </c>
      <c r="D4274" s="14"/>
      <c r="E4274" s="219">
        <v>4999805</v>
      </c>
    </row>
    <row r="4275" spans="1:5" ht="37.5" x14ac:dyDescent="0.3">
      <c r="A4275" s="204" t="s">
        <v>1392</v>
      </c>
      <c r="B4275" s="127"/>
      <c r="C4275" s="14">
        <v>3995490</v>
      </c>
      <c r="D4275" s="14"/>
      <c r="E4275" s="219">
        <v>3995490</v>
      </c>
    </row>
    <row r="4276" spans="1:5" x14ac:dyDescent="0.3">
      <c r="A4276" s="204" t="s">
        <v>1393</v>
      </c>
      <c r="B4276" s="127"/>
      <c r="C4276" s="14">
        <v>88000</v>
      </c>
      <c r="D4276" s="14">
        <v>88000</v>
      </c>
      <c r="E4276" s="219">
        <v>0</v>
      </c>
    </row>
    <row r="4277" spans="1:5" ht="37.5" x14ac:dyDescent="0.3">
      <c r="A4277" s="204" t="s">
        <v>1394</v>
      </c>
      <c r="B4277" s="141"/>
      <c r="C4277" s="131">
        <v>325934</v>
      </c>
      <c r="D4277" s="131"/>
      <c r="E4277" s="219">
        <v>325934</v>
      </c>
    </row>
    <row r="4278" spans="1:5" ht="37.5" x14ac:dyDescent="0.3">
      <c r="A4278" s="419" t="s">
        <v>1395</v>
      </c>
      <c r="B4278" s="141"/>
      <c r="C4278" s="131">
        <v>3996400</v>
      </c>
      <c r="D4278" s="131"/>
      <c r="E4278" s="219">
        <v>3996400</v>
      </c>
    </row>
    <row r="4279" spans="1:5" ht="37.5" x14ac:dyDescent="0.3">
      <c r="A4279" s="419" t="s">
        <v>1396</v>
      </c>
      <c r="B4279" s="141"/>
      <c r="C4279" s="131">
        <v>3999184.6</v>
      </c>
      <c r="D4279" s="131"/>
      <c r="E4279" s="219">
        <v>3999184.6</v>
      </c>
    </row>
    <row r="4280" spans="1:5" x14ac:dyDescent="0.3">
      <c r="A4280" s="419" t="s">
        <v>1397</v>
      </c>
      <c r="B4280" s="141"/>
      <c r="C4280" s="131">
        <v>5701368</v>
      </c>
      <c r="D4280" s="131"/>
      <c r="E4280" s="219">
        <v>5701368</v>
      </c>
    </row>
    <row r="4281" spans="1:5" ht="37.5" x14ac:dyDescent="0.3">
      <c r="A4281" s="419" t="s">
        <v>1398</v>
      </c>
      <c r="B4281" s="141"/>
      <c r="C4281" s="131">
        <v>723415</v>
      </c>
      <c r="D4281" s="131"/>
      <c r="E4281" s="219">
        <v>723415</v>
      </c>
    </row>
    <row r="4282" spans="1:5" ht="37.5" x14ac:dyDescent="0.3">
      <c r="A4282" s="419" t="s">
        <v>1399</v>
      </c>
      <c r="B4282" s="141"/>
      <c r="C4282" s="131">
        <v>3499720</v>
      </c>
      <c r="D4282" s="131"/>
      <c r="E4282" s="219">
        <v>3499720</v>
      </c>
    </row>
    <row r="4283" spans="1:5" x14ac:dyDescent="0.3">
      <c r="A4283" s="419" t="s">
        <v>1400</v>
      </c>
      <c r="B4283" s="141"/>
      <c r="C4283" s="131">
        <v>4495000</v>
      </c>
      <c r="D4283" s="131"/>
      <c r="E4283" s="219">
        <v>4495000</v>
      </c>
    </row>
    <row r="4284" spans="1:5" x14ac:dyDescent="0.3">
      <c r="A4284" s="419" t="s">
        <v>1401</v>
      </c>
      <c r="B4284" s="141"/>
      <c r="C4284" s="131">
        <v>121800.36</v>
      </c>
      <c r="D4284" s="131"/>
      <c r="E4284" s="219">
        <v>121800.36</v>
      </c>
    </row>
    <row r="4285" spans="1:5" x14ac:dyDescent="0.3">
      <c r="A4285" s="419" t="s">
        <v>1402</v>
      </c>
      <c r="B4285" s="141"/>
      <c r="C4285" s="131">
        <v>516618.76</v>
      </c>
      <c r="D4285" s="131"/>
      <c r="E4285" s="219">
        <v>516618.76</v>
      </c>
    </row>
    <row r="4286" spans="1:5" x14ac:dyDescent="0.3">
      <c r="A4286" s="419" t="s">
        <v>1403</v>
      </c>
      <c r="B4286" s="141"/>
      <c r="C4286" s="131">
        <v>1500000</v>
      </c>
      <c r="D4286" s="131"/>
      <c r="E4286" s="219">
        <v>1500000</v>
      </c>
    </row>
    <row r="4287" spans="1:5" x14ac:dyDescent="0.3">
      <c r="A4287" s="419" t="s">
        <v>1404</v>
      </c>
      <c r="B4287" s="141"/>
      <c r="C4287" s="131">
        <v>8000000</v>
      </c>
      <c r="D4287" s="131"/>
      <c r="E4287" s="219">
        <v>8000000</v>
      </c>
    </row>
    <row r="4288" spans="1:5" x14ac:dyDescent="0.3">
      <c r="A4288" s="419" t="s">
        <v>1405</v>
      </c>
      <c r="B4288" s="141"/>
      <c r="C4288" s="131">
        <v>3500000</v>
      </c>
      <c r="D4288" s="131"/>
      <c r="E4288" s="219">
        <v>3500000</v>
      </c>
    </row>
    <row r="4289" spans="1:5" x14ac:dyDescent="0.3">
      <c r="A4289" s="419" t="s">
        <v>1406</v>
      </c>
      <c r="B4289" s="141"/>
      <c r="C4289" s="131">
        <v>46400</v>
      </c>
      <c r="D4289" s="131">
        <v>46400</v>
      </c>
      <c r="E4289" s="219">
        <v>0</v>
      </c>
    </row>
    <row r="4290" spans="1:5" ht="37.5" x14ac:dyDescent="0.3">
      <c r="A4290" s="419" t="s">
        <v>1407</v>
      </c>
      <c r="B4290" s="141"/>
      <c r="C4290" s="131">
        <v>63306</v>
      </c>
      <c r="D4290" s="131">
        <v>63306</v>
      </c>
      <c r="E4290" s="219">
        <v>0</v>
      </c>
    </row>
    <row r="4291" spans="1:5" ht="37.5" x14ac:dyDescent="0.3">
      <c r="A4291" s="419" t="s">
        <v>1408</v>
      </c>
      <c r="B4291" s="141"/>
      <c r="C4291" s="131">
        <v>59856</v>
      </c>
      <c r="D4291" s="131">
        <v>59856</v>
      </c>
      <c r="E4291" s="219">
        <v>0</v>
      </c>
    </row>
    <row r="4292" spans="1:5" ht="37.5" x14ac:dyDescent="0.3">
      <c r="A4292" s="419" t="s">
        <v>1409</v>
      </c>
      <c r="B4292" s="141"/>
      <c r="C4292" s="131">
        <v>3484435</v>
      </c>
      <c r="D4292" s="131"/>
      <c r="E4292" s="219">
        <v>3484435</v>
      </c>
    </row>
    <row r="4293" spans="1:5" x14ac:dyDescent="0.3">
      <c r="A4293" s="419" t="s">
        <v>1410</v>
      </c>
      <c r="B4293" s="141"/>
      <c r="C4293" s="131">
        <v>2952084</v>
      </c>
      <c r="D4293" s="131"/>
      <c r="E4293" s="219">
        <v>2952084</v>
      </c>
    </row>
    <row r="4294" spans="1:5" ht="37.5" x14ac:dyDescent="0.3">
      <c r="A4294" s="419" t="s">
        <v>1411</v>
      </c>
      <c r="B4294" s="141"/>
      <c r="C4294" s="131">
        <v>1996305.6</v>
      </c>
      <c r="D4294" s="131"/>
      <c r="E4294" s="219">
        <v>1996305.6</v>
      </c>
    </row>
    <row r="4295" spans="1:5" ht="37.5" x14ac:dyDescent="0.3">
      <c r="A4295" s="419" t="s">
        <v>1412</v>
      </c>
      <c r="B4295" s="141"/>
      <c r="C4295" s="131">
        <v>3994765</v>
      </c>
      <c r="D4295" s="131"/>
      <c r="E4295" s="219">
        <v>3994765</v>
      </c>
    </row>
    <row r="4296" spans="1:5" ht="37.5" x14ac:dyDescent="0.3">
      <c r="A4296" s="419" t="s">
        <v>1413</v>
      </c>
      <c r="B4296" s="141"/>
      <c r="C4296" s="131">
        <v>2980000</v>
      </c>
      <c r="D4296" s="131"/>
      <c r="E4296" s="219">
        <v>2980000</v>
      </c>
    </row>
    <row r="4297" spans="1:5" x14ac:dyDescent="0.3">
      <c r="A4297" s="419" t="s">
        <v>1414</v>
      </c>
      <c r="B4297" s="141"/>
      <c r="C4297" s="131">
        <v>2997179</v>
      </c>
      <c r="D4297" s="131"/>
      <c r="E4297" s="219">
        <v>2997179</v>
      </c>
    </row>
    <row r="4298" spans="1:5" ht="37.5" x14ac:dyDescent="0.3">
      <c r="A4298" s="419" t="s">
        <v>1415</v>
      </c>
      <c r="B4298" s="141"/>
      <c r="C4298" s="131">
        <v>4983360</v>
      </c>
      <c r="D4298" s="131"/>
      <c r="E4298" s="219">
        <v>4983360</v>
      </c>
    </row>
    <row r="4299" spans="1:5" x14ac:dyDescent="0.3">
      <c r="A4299" s="419" t="s">
        <v>1416</v>
      </c>
      <c r="B4299" s="141"/>
      <c r="C4299" s="131">
        <v>3934986.8</v>
      </c>
      <c r="D4299" s="131"/>
      <c r="E4299" s="219">
        <v>3934986.8</v>
      </c>
    </row>
    <row r="4300" spans="1:5" ht="37.5" x14ac:dyDescent="0.3">
      <c r="A4300" s="419" t="s">
        <v>1417</v>
      </c>
      <c r="B4300" s="141"/>
      <c r="C4300" s="131">
        <v>1498471</v>
      </c>
      <c r="D4300" s="131"/>
      <c r="E4300" s="219">
        <v>1498471</v>
      </c>
    </row>
    <row r="4301" spans="1:5" x14ac:dyDescent="0.3">
      <c r="A4301" s="420" t="s">
        <v>1418</v>
      </c>
      <c r="B4301" s="141"/>
      <c r="C4301" s="131">
        <v>2999595.4</v>
      </c>
      <c r="D4301" s="131"/>
      <c r="E4301" s="219">
        <v>2999595.4</v>
      </c>
    </row>
    <row r="4302" spans="1:5" x14ac:dyDescent="0.3">
      <c r="A4302" s="419" t="s">
        <v>1419</v>
      </c>
      <c r="B4302" s="141"/>
      <c r="C4302" s="131">
        <v>3852151.2</v>
      </c>
      <c r="D4302" s="131"/>
      <c r="E4302" s="219">
        <v>3852151.2</v>
      </c>
    </row>
    <row r="4303" spans="1:5" x14ac:dyDescent="0.3">
      <c r="A4303" s="419" t="s">
        <v>1420</v>
      </c>
      <c r="B4303" s="141"/>
      <c r="C4303" s="131">
        <v>4499666.5999999996</v>
      </c>
      <c r="D4303" s="131"/>
      <c r="E4303" s="219">
        <v>4499666.5999999996</v>
      </c>
    </row>
    <row r="4304" spans="1:5" ht="37.5" x14ac:dyDescent="0.3">
      <c r="A4304" s="419" t="s">
        <v>1421</v>
      </c>
      <c r="B4304" s="141"/>
      <c r="C4304" s="131">
        <v>11267225</v>
      </c>
      <c r="D4304" s="131"/>
      <c r="E4304" s="219">
        <v>11267225</v>
      </c>
    </row>
    <row r="4305" spans="1:5" ht="37.5" x14ac:dyDescent="0.3">
      <c r="A4305" s="419" t="s">
        <v>1422</v>
      </c>
      <c r="B4305" s="141"/>
      <c r="C4305" s="131">
        <v>2997005</v>
      </c>
      <c r="D4305" s="131"/>
      <c r="E4305" s="219">
        <v>2997005</v>
      </c>
    </row>
    <row r="4306" spans="1:5" ht="37.5" x14ac:dyDescent="0.3">
      <c r="A4306" s="419" t="s">
        <v>1423</v>
      </c>
      <c r="B4306" s="141"/>
      <c r="C4306" s="131">
        <v>3964045</v>
      </c>
      <c r="D4306" s="131"/>
      <c r="E4306" s="219">
        <v>3964045</v>
      </c>
    </row>
    <row r="4307" spans="1:5" ht="37.5" x14ac:dyDescent="0.3">
      <c r="A4307" s="419" t="s">
        <v>1424</v>
      </c>
      <c r="B4307" s="141"/>
      <c r="C4307" s="131">
        <v>3994852</v>
      </c>
      <c r="D4307" s="131"/>
      <c r="E4307" s="219">
        <v>3994852</v>
      </c>
    </row>
    <row r="4308" spans="1:5" ht="37.5" x14ac:dyDescent="0.3">
      <c r="A4308" s="419" t="s">
        <v>1425</v>
      </c>
      <c r="B4308" s="141"/>
      <c r="C4308" s="131">
        <v>3999981.6</v>
      </c>
      <c r="D4308" s="131"/>
      <c r="E4308" s="219">
        <v>3999981.6</v>
      </c>
    </row>
    <row r="4309" spans="1:5" ht="37.5" x14ac:dyDescent="0.3">
      <c r="A4309" s="419" t="s">
        <v>1426</v>
      </c>
      <c r="B4309" s="141"/>
      <c r="C4309" s="131">
        <v>2986750</v>
      </c>
      <c r="D4309" s="131"/>
      <c r="E4309" s="219">
        <v>2986750</v>
      </c>
    </row>
    <row r="4310" spans="1:5" x14ac:dyDescent="0.3">
      <c r="A4310" s="419" t="s">
        <v>1427</v>
      </c>
      <c r="B4310" s="141"/>
      <c r="C4310" s="131">
        <v>63799.6</v>
      </c>
      <c r="D4310" s="131">
        <v>63799.6</v>
      </c>
      <c r="E4310" s="219">
        <v>0</v>
      </c>
    </row>
    <row r="4311" spans="1:5" ht="37.5" x14ac:dyDescent="0.3">
      <c r="A4311" s="419" t="s">
        <v>1428</v>
      </c>
      <c r="B4311" s="141"/>
      <c r="C4311" s="131">
        <v>7751502</v>
      </c>
      <c r="D4311" s="131"/>
      <c r="E4311" s="219">
        <v>7751502</v>
      </c>
    </row>
    <row r="4312" spans="1:5" x14ac:dyDescent="0.3">
      <c r="A4312" s="419" t="s">
        <v>1429</v>
      </c>
      <c r="B4312" s="141"/>
      <c r="C4312" s="131">
        <v>499960</v>
      </c>
      <c r="D4312" s="131"/>
      <c r="E4312" s="219">
        <v>499960</v>
      </c>
    </row>
    <row r="4313" spans="1:5" x14ac:dyDescent="0.3">
      <c r="A4313" s="419" t="s">
        <v>1430</v>
      </c>
      <c r="B4313" s="141"/>
      <c r="C4313" s="131">
        <v>164629</v>
      </c>
      <c r="D4313" s="131"/>
      <c r="E4313" s="219">
        <v>164629</v>
      </c>
    </row>
    <row r="4314" spans="1:5" ht="37.5" x14ac:dyDescent="0.3">
      <c r="A4314" s="419" t="s">
        <v>1431</v>
      </c>
      <c r="B4314" s="141"/>
      <c r="C4314" s="131">
        <v>1619343</v>
      </c>
      <c r="D4314" s="131"/>
      <c r="E4314" s="219">
        <v>1619343</v>
      </c>
    </row>
    <row r="4315" spans="1:5" x14ac:dyDescent="0.3">
      <c r="A4315" s="419" t="s">
        <v>1432</v>
      </c>
      <c r="B4315" s="141"/>
      <c r="C4315" s="131">
        <v>6516880</v>
      </c>
      <c r="D4315" s="131"/>
      <c r="E4315" s="219">
        <v>6516880</v>
      </c>
    </row>
    <row r="4316" spans="1:5" x14ac:dyDescent="0.3">
      <c r="A4316" s="419" t="s">
        <v>1433</v>
      </c>
      <c r="B4316" s="141"/>
      <c r="C4316" s="131">
        <v>652802.05000000005</v>
      </c>
      <c r="D4316" s="131"/>
      <c r="E4316" s="219">
        <v>652802.05000000005</v>
      </c>
    </row>
    <row r="4317" spans="1:5" x14ac:dyDescent="0.3">
      <c r="A4317" s="419" t="s">
        <v>1434</v>
      </c>
      <c r="B4317" s="141"/>
      <c r="C4317" s="131">
        <v>14362084.91</v>
      </c>
      <c r="D4317" s="131"/>
      <c r="E4317" s="219">
        <v>14362084.91</v>
      </c>
    </row>
    <row r="4318" spans="1:5" ht="37.5" x14ac:dyDescent="0.3">
      <c r="A4318" s="419" t="s">
        <v>1435</v>
      </c>
      <c r="B4318" s="141"/>
      <c r="C4318" s="131">
        <v>78462062.210000008</v>
      </c>
      <c r="D4318" s="131"/>
      <c r="E4318" s="219">
        <v>78462062.210000008</v>
      </c>
    </row>
    <row r="4319" spans="1:5" ht="37.5" x14ac:dyDescent="0.3">
      <c r="A4319" s="419" t="s">
        <v>1436</v>
      </c>
      <c r="B4319" s="141"/>
      <c r="C4319" s="131">
        <v>408588.02</v>
      </c>
      <c r="D4319" s="131">
        <v>408588.02</v>
      </c>
      <c r="E4319" s="219">
        <v>0</v>
      </c>
    </row>
    <row r="4320" spans="1:5" ht="37.5" x14ac:dyDescent="0.3">
      <c r="A4320" s="419" t="s">
        <v>1437</v>
      </c>
      <c r="B4320" s="141"/>
      <c r="C4320" s="131">
        <v>5978518</v>
      </c>
      <c r="D4320" s="131"/>
      <c r="E4320" s="219">
        <v>5978518</v>
      </c>
    </row>
    <row r="4321" spans="1:5" ht="37.5" x14ac:dyDescent="0.3">
      <c r="A4321" s="419" t="s">
        <v>1438</v>
      </c>
      <c r="B4321" s="141"/>
      <c r="C4321" s="131">
        <v>2997851</v>
      </c>
      <c r="D4321" s="131"/>
      <c r="E4321" s="219">
        <v>2997851</v>
      </c>
    </row>
    <row r="4322" spans="1:5" ht="37.5" x14ac:dyDescent="0.3">
      <c r="A4322" s="419" t="s">
        <v>1439</v>
      </c>
      <c r="B4322" s="141"/>
      <c r="C4322" s="131">
        <v>4494968</v>
      </c>
      <c r="D4322" s="131"/>
      <c r="E4322" s="219">
        <v>4494968</v>
      </c>
    </row>
    <row r="4323" spans="1:5" x14ac:dyDescent="0.3">
      <c r="A4323" s="419" t="s">
        <v>1440</v>
      </c>
      <c r="B4323" s="141"/>
      <c r="C4323" s="131">
        <v>4995992</v>
      </c>
      <c r="D4323" s="131"/>
      <c r="E4323" s="219">
        <v>4995992</v>
      </c>
    </row>
    <row r="4324" spans="1:5" ht="37.5" x14ac:dyDescent="0.3">
      <c r="A4324" s="419" t="s">
        <v>1441</v>
      </c>
      <c r="B4324" s="141"/>
      <c r="C4324" s="131">
        <v>6000000</v>
      </c>
      <c r="D4324" s="131"/>
      <c r="E4324" s="219">
        <v>6000000</v>
      </c>
    </row>
    <row r="4325" spans="1:5" x14ac:dyDescent="0.3">
      <c r="A4325" s="419" t="s">
        <v>1442</v>
      </c>
      <c r="B4325" s="141"/>
      <c r="C4325" s="131">
        <v>8088372</v>
      </c>
      <c r="D4325" s="131"/>
      <c r="E4325" s="219">
        <v>8088372</v>
      </c>
    </row>
    <row r="4326" spans="1:5" ht="37.5" x14ac:dyDescent="0.3">
      <c r="A4326" s="419" t="s">
        <v>1443</v>
      </c>
      <c r="B4326" s="141"/>
      <c r="C4326" s="131">
        <v>4942168</v>
      </c>
      <c r="D4326" s="131"/>
      <c r="E4326" s="219">
        <v>4942168</v>
      </c>
    </row>
    <row r="4327" spans="1:5" x14ac:dyDescent="0.3">
      <c r="A4327" s="419" t="s">
        <v>1444</v>
      </c>
      <c r="B4327" s="141"/>
      <c r="C4327" s="131">
        <v>265564198.04999995</v>
      </c>
      <c r="D4327" s="131"/>
      <c r="E4327" s="219">
        <v>265564198.04999995</v>
      </c>
    </row>
    <row r="4328" spans="1:5" ht="37.5" x14ac:dyDescent="0.3">
      <c r="A4328" s="419" t="s">
        <v>1445</v>
      </c>
      <c r="B4328" s="141"/>
      <c r="C4328" s="131">
        <v>4043525</v>
      </c>
      <c r="D4328" s="131"/>
      <c r="E4328" s="418">
        <v>4043525</v>
      </c>
    </row>
    <row r="4329" spans="1:5" ht="37.5" x14ac:dyDescent="0.3">
      <c r="A4329" s="419" t="s">
        <v>1446</v>
      </c>
      <c r="B4329" s="141"/>
      <c r="C4329" s="131">
        <v>1972055.15</v>
      </c>
      <c r="D4329" s="131"/>
      <c r="E4329" s="418">
        <v>1972055.15</v>
      </c>
    </row>
    <row r="4330" spans="1:5" ht="37.5" x14ac:dyDescent="0.3">
      <c r="A4330" s="419" t="s">
        <v>1447</v>
      </c>
      <c r="B4330" s="141"/>
      <c r="C4330" s="131">
        <v>4984100</v>
      </c>
      <c r="D4330" s="131"/>
      <c r="E4330" s="418">
        <v>4984100</v>
      </c>
    </row>
    <row r="4331" spans="1:5" x14ac:dyDescent="0.3">
      <c r="A4331" s="421" t="s">
        <v>6</v>
      </c>
      <c r="B4331" s="130"/>
      <c r="C4331" s="130">
        <f>SUM(C4262:C4330)</f>
        <v>573012273.73999989</v>
      </c>
      <c r="D4331" s="130">
        <f>SUM(D4262:D4330)</f>
        <v>1706584.4500000002</v>
      </c>
      <c r="E4331" s="130">
        <f>SUM(E4262:E4330)</f>
        <v>571305689.28999996</v>
      </c>
    </row>
    <row r="4332" spans="1:5" x14ac:dyDescent="0.3">
      <c r="A4332" s="419"/>
      <c r="B4332" s="141"/>
      <c r="C4332" s="131"/>
      <c r="D4332" s="131"/>
      <c r="E4332" s="219"/>
    </row>
    <row r="4333" spans="1:5" x14ac:dyDescent="0.3">
      <c r="A4333" s="204"/>
      <c r="B4333" s="141"/>
      <c r="C4333" s="131"/>
      <c r="D4333" s="141"/>
      <c r="E4333" s="141"/>
    </row>
    <row r="4334" spans="1:5" x14ac:dyDescent="0.3">
      <c r="A4334" s="378" t="s">
        <v>1448</v>
      </c>
      <c r="B4334" s="366">
        <f>B4259+B4331</f>
        <v>0</v>
      </c>
      <c r="C4334" s="130">
        <f>C4259+C4331</f>
        <v>761444082.15999985</v>
      </c>
      <c r="D4334" s="130">
        <f>D4259+D4331</f>
        <v>1706584.4500000002</v>
      </c>
      <c r="E4334" s="130">
        <f>E4259+E4331</f>
        <v>759737497.70999992</v>
      </c>
    </row>
    <row r="4335" spans="1:5" x14ac:dyDescent="0.3">
      <c r="A4335" s="408"/>
      <c r="B4335" s="364"/>
      <c r="C4335" s="12"/>
      <c r="D4335" s="12"/>
      <c r="E4335" s="12"/>
    </row>
    <row r="4336" spans="1:5" x14ac:dyDescent="0.3">
      <c r="A4336" s="396"/>
      <c r="B4336" s="141"/>
      <c r="C4336" s="141"/>
      <c r="D4336" s="141"/>
      <c r="E4336" s="141"/>
    </row>
    <row r="4337" spans="1:5" x14ac:dyDescent="0.3">
      <c r="A4337" s="422" t="s">
        <v>1449</v>
      </c>
      <c r="B4337" s="364"/>
      <c r="C4337" s="12"/>
      <c r="D4337" s="12"/>
      <c r="E4337" s="12"/>
    </row>
    <row r="4338" spans="1:5" x14ac:dyDescent="0.3">
      <c r="A4338" s="412" t="s">
        <v>1450</v>
      </c>
      <c r="B4338" s="127">
        <v>2000000</v>
      </c>
      <c r="C4338" s="12"/>
      <c r="D4338" s="12"/>
      <c r="E4338" s="12">
        <f>B4338+C4338-D4338</f>
        <v>2000000</v>
      </c>
    </row>
    <row r="4339" spans="1:5" x14ac:dyDescent="0.3">
      <c r="A4339" s="196" t="s">
        <v>1451</v>
      </c>
      <c r="B4339" s="131">
        <v>1200000</v>
      </c>
      <c r="C4339" s="141"/>
      <c r="D4339" s="131">
        <v>1200000</v>
      </c>
      <c r="E4339" s="12">
        <f>B4339+C4339-D4339</f>
        <v>0</v>
      </c>
    </row>
    <row r="4340" spans="1:5" x14ac:dyDescent="0.3">
      <c r="A4340" s="196" t="s">
        <v>1452</v>
      </c>
      <c r="B4340" s="364">
        <v>800000</v>
      </c>
      <c r="C4340" s="12"/>
      <c r="D4340" s="12">
        <v>800000</v>
      </c>
      <c r="E4340" s="12">
        <f>B4340+C4340-D4340</f>
        <v>0</v>
      </c>
    </row>
    <row r="4341" spans="1:5" x14ac:dyDescent="0.3">
      <c r="A4341" s="423" t="s">
        <v>138</v>
      </c>
      <c r="B4341" s="130">
        <f>B4338+B4339+B4340</f>
        <v>4000000</v>
      </c>
      <c r="C4341" s="130">
        <f>C4338+C4339+C4340</f>
        <v>0</v>
      </c>
      <c r="D4341" s="130">
        <f>D4338+D4339+D4340</f>
        <v>2000000</v>
      </c>
      <c r="E4341" s="130">
        <f>E4338+E4339+E4340</f>
        <v>2000000</v>
      </c>
    </row>
    <row r="4342" spans="1:5" x14ac:dyDescent="0.3">
      <c r="A4342" s="424" t="s">
        <v>1453</v>
      </c>
      <c r="B4342" s="127"/>
      <c r="C4342" s="12"/>
      <c r="D4342" s="12"/>
      <c r="E4342" s="12"/>
    </row>
    <row r="4343" spans="1:5" x14ac:dyDescent="0.3">
      <c r="A4343" s="425" t="s">
        <v>1444</v>
      </c>
      <c r="B4343" s="364">
        <v>1000000000</v>
      </c>
      <c r="C4343" s="12"/>
      <c r="D4343" s="12"/>
      <c r="E4343" s="12">
        <f>B4343+C4343-D4343</f>
        <v>1000000000</v>
      </c>
    </row>
    <row r="4344" spans="1:5" x14ac:dyDescent="0.3">
      <c r="A4344" s="423" t="s">
        <v>138</v>
      </c>
      <c r="B4344" s="130">
        <v>1000000000</v>
      </c>
      <c r="C4344" s="130"/>
      <c r="D4344" s="130"/>
      <c r="E4344" s="7">
        <f>B4344+C4344-D4344</f>
        <v>1000000000</v>
      </c>
    </row>
    <row r="4345" spans="1:5" x14ac:dyDescent="0.3">
      <c r="A4345" s="407"/>
      <c r="B4345" s="364"/>
      <c r="C4345" s="12"/>
      <c r="D4345" s="12"/>
      <c r="E4345" s="12"/>
    </row>
    <row r="4346" spans="1:5" x14ac:dyDescent="0.3">
      <c r="A4346" s="378" t="s">
        <v>1454</v>
      </c>
      <c r="B4346" s="130">
        <f>B4334+B4341+B4344</f>
        <v>1004000000</v>
      </c>
      <c r="C4346" s="130">
        <f>C4334+C4341+C4344</f>
        <v>761444082.15999985</v>
      </c>
      <c r="D4346" s="130">
        <f>D4334+D4341+D4344</f>
        <v>3706584.45</v>
      </c>
      <c r="E4346" s="130">
        <f>E4334+E4341+E4344</f>
        <v>1761737497.71</v>
      </c>
    </row>
    <row r="4347" spans="1:5" x14ac:dyDescent="0.3">
      <c r="A4347" s="396"/>
      <c r="B4347" s="141"/>
      <c r="C4347" s="141"/>
      <c r="D4347" s="141"/>
      <c r="E4347" s="141"/>
    </row>
    <row r="4348" spans="1:5" x14ac:dyDescent="0.3">
      <c r="A4348" s="378" t="s">
        <v>687</v>
      </c>
      <c r="B4348" s="130">
        <f>B4237+B4346</f>
        <v>1102547411.751981</v>
      </c>
      <c r="C4348" s="130">
        <f>C4237+C4346</f>
        <v>811490300.99999988</v>
      </c>
      <c r="D4348" s="130">
        <f>D4237+D4346</f>
        <v>9008969.310654344</v>
      </c>
      <c r="E4348" s="130">
        <f>E4237+E4346</f>
        <v>1905028743.4413269</v>
      </c>
    </row>
    <row r="4349" spans="1:5" x14ac:dyDescent="0.3">
      <c r="A4349" s="367"/>
      <c r="B4349" s="127"/>
      <c r="C4349" s="12"/>
      <c r="D4349" s="12"/>
      <c r="E4349" s="12"/>
    </row>
    <row r="4350" spans="1:5" x14ac:dyDescent="0.3">
      <c r="A4350" s="400" t="s">
        <v>1455</v>
      </c>
      <c r="B4350" s="364"/>
      <c r="C4350" s="12"/>
      <c r="D4350" s="12"/>
      <c r="E4350" s="12"/>
    </row>
    <row r="4351" spans="1:5" ht="37.5" x14ac:dyDescent="0.3">
      <c r="A4351" s="424" t="s">
        <v>1456</v>
      </c>
      <c r="B4351" s="364"/>
      <c r="C4351" s="12"/>
      <c r="D4351" s="12"/>
      <c r="E4351" s="12"/>
    </row>
    <row r="4352" spans="1:5" x14ac:dyDescent="0.3">
      <c r="A4352" s="426" t="s">
        <v>1442</v>
      </c>
      <c r="B4352" s="131">
        <v>10000000</v>
      </c>
      <c r="C4352" s="141"/>
      <c r="D4352" s="131">
        <v>665000</v>
      </c>
      <c r="E4352" s="131">
        <f>B4352+C4352-D4352</f>
        <v>9335000</v>
      </c>
    </row>
    <row r="4353" spans="1:5" ht="37.5" x14ac:dyDescent="0.3">
      <c r="A4353" s="426" t="s">
        <v>1457</v>
      </c>
      <c r="B4353" s="127">
        <v>1600000</v>
      </c>
      <c r="C4353" s="12"/>
      <c r="D4353" s="12">
        <v>1600000</v>
      </c>
      <c r="E4353" s="131">
        <f>B4353+C4353-D4353</f>
        <v>0</v>
      </c>
    </row>
    <row r="4354" spans="1:5" x14ac:dyDescent="0.3">
      <c r="A4354" s="426" t="s">
        <v>1458</v>
      </c>
      <c r="B4354" s="127">
        <v>5600000</v>
      </c>
      <c r="C4354" s="12"/>
      <c r="D4354" s="12">
        <v>2600000</v>
      </c>
      <c r="E4354" s="131">
        <f>B4354+C4354-D4354</f>
        <v>3000000</v>
      </c>
    </row>
    <row r="4355" spans="1:5" x14ac:dyDescent="0.3">
      <c r="A4355" s="423" t="s">
        <v>138</v>
      </c>
      <c r="B4355" s="130">
        <f>SUM(B4352:B4354)</f>
        <v>17200000</v>
      </c>
      <c r="C4355" s="130">
        <f>SUM(C4352:C4354)</f>
        <v>0</v>
      </c>
      <c r="D4355" s="130">
        <f>SUM(D4352:D4354)</f>
        <v>4865000</v>
      </c>
      <c r="E4355" s="130">
        <f>SUM(E4352:E4354)</f>
        <v>12335000</v>
      </c>
    </row>
    <row r="4356" spans="1:5" x14ac:dyDescent="0.3">
      <c r="A4356" s="396"/>
      <c r="B4356" s="141"/>
      <c r="C4356" s="141"/>
      <c r="D4356" s="141"/>
      <c r="E4356" s="141"/>
    </row>
    <row r="4357" spans="1:5" x14ac:dyDescent="0.3">
      <c r="A4357" s="378" t="s">
        <v>687</v>
      </c>
      <c r="B4357" s="130">
        <f>B4355</f>
        <v>17200000</v>
      </c>
      <c r="C4357" s="130">
        <f>C4355</f>
        <v>0</v>
      </c>
      <c r="D4357" s="130">
        <f>D4355</f>
        <v>4865000</v>
      </c>
      <c r="E4357" s="130">
        <f>E4355</f>
        <v>12335000</v>
      </c>
    </row>
    <row r="4358" spans="1:5" x14ac:dyDescent="0.3">
      <c r="A4358" s="367"/>
      <c r="B4358" s="127"/>
      <c r="C4358" s="14"/>
      <c r="D4358" s="14"/>
      <c r="E4358" s="14"/>
    </row>
    <row r="4359" spans="1:5" x14ac:dyDescent="0.3">
      <c r="A4359" s="424" t="s">
        <v>1459</v>
      </c>
      <c r="B4359" s="127"/>
      <c r="C4359" s="12"/>
      <c r="D4359" s="12"/>
      <c r="E4359" s="12"/>
    </row>
    <row r="4360" spans="1:5" x14ac:dyDescent="0.25">
      <c r="A4360" s="424" t="s">
        <v>1460</v>
      </c>
      <c r="B4360" s="427"/>
      <c r="C4360" s="427"/>
      <c r="D4360" s="427"/>
      <c r="E4360" s="413">
        <f t="shared" ref="E4360:E4405" si="122">B4360+C4360-D4360</f>
        <v>0</v>
      </c>
    </row>
    <row r="4361" spans="1:5" x14ac:dyDescent="0.25">
      <c r="A4361" s="424" t="s">
        <v>1461</v>
      </c>
      <c r="B4361" s="427"/>
      <c r="C4361" s="428"/>
      <c r="D4361" s="429"/>
      <c r="E4361" s="413">
        <f t="shared" si="122"/>
        <v>0</v>
      </c>
    </row>
    <row r="4362" spans="1:5" ht="37.5" x14ac:dyDescent="0.25">
      <c r="A4362" s="183" t="s">
        <v>1462</v>
      </c>
      <c r="B4362" s="409">
        <v>2000000</v>
      </c>
      <c r="C4362" s="410"/>
      <c r="D4362" s="411">
        <v>2000000</v>
      </c>
      <c r="E4362" s="413">
        <f t="shared" si="122"/>
        <v>0</v>
      </c>
    </row>
    <row r="4363" spans="1:5" ht="37.5" x14ac:dyDescent="0.25">
      <c r="A4363" s="183" t="s">
        <v>1463</v>
      </c>
      <c r="B4363" s="409">
        <v>1500000</v>
      </c>
      <c r="C4363" s="410"/>
      <c r="D4363" s="411">
        <v>1500000</v>
      </c>
      <c r="E4363" s="413">
        <f t="shared" si="122"/>
        <v>0</v>
      </c>
    </row>
    <row r="4364" spans="1:5" ht="37.5" x14ac:dyDescent="0.25">
      <c r="A4364" s="183" t="s">
        <v>1464</v>
      </c>
      <c r="B4364" s="409">
        <v>2000000</v>
      </c>
      <c r="C4364" s="410"/>
      <c r="D4364" s="411">
        <v>2000000</v>
      </c>
      <c r="E4364" s="413">
        <f t="shared" si="122"/>
        <v>0</v>
      </c>
    </row>
    <row r="4365" spans="1:5" x14ac:dyDescent="0.25">
      <c r="A4365" s="183" t="s">
        <v>1465</v>
      </c>
      <c r="B4365" s="409">
        <v>2500000</v>
      </c>
      <c r="C4365" s="410"/>
      <c r="D4365" s="411">
        <v>2500000</v>
      </c>
      <c r="E4365" s="413">
        <f t="shared" si="122"/>
        <v>0</v>
      </c>
    </row>
    <row r="4366" spans="1:5" x14ac:dyDescent="0.25">
      <c r="A4366" s="183" t="s">
        <v>1466</v>
      </c>
      <c r="B4366" s="417">
        <v>2500000</v>
      </c>
      <c r="C4366" s="410"/>
      <c r="D4366" s="411">
        <v>2500000</v>
      </c>
      <c r="E4366" s="413">
        <f t="shared" si="122"/>
        <v>0</v>
      </c>
    </row>
    <row r="4367" spans="1:5" ht="37.5" x14ac:dyDescent="0.3">
      <c r="A4367" s="197" t="s">
        <v>1447</v>
      </c>
      <c r="B4367" s="417">
        <v>4000000</v>
      </c>
      <c r="C4367" s="410"/>
      <c r="D4367" s="411">
        <v>4000000</v>
      </c>
      <c r="E4367" s="413">
        <f t="shared" si="122"/>
        <v>0</v>
      </c>
    </row>
    <row r="4368" spans="1:5" ht="37.5" x14ac:dyDescent="0.25">
      <c r="A4368" s="183" t="s">
        <v>1467</v>
      </c>
      <c r="B4368" s="417">
        <v>3000000</v>
      </c>
      <c r="C4368" s="410"/>
      <c r="D4368" s="411">
        <v>3000000</v>
      </c>
      <c r="E4368" s="413">
        <f t="shared" si="122"/>
        <v>0</v>
      </c>
    </row>
    <row r="4369" spans="1:5" ht="37.5" x14ac:dyDescent="0.25">
      <c r="A4369" s="183" t="s">
        <v>1468</v>
      </c>
      <c r="B4369" s="417">
        <v>3500000</v>
      </c>
      <c r="C4369" s="410"/>
      <c r="D4369" s="411">
        <v>3500000</v>
      </c>
      <c r="E4369" s="413">
        <f t="shared" si="122"/>
        <v>0</v>
      </c>
    </row>
    <row r="4370" spans="1:5" x14ac:dyDescent="0.25">
      <c r="A4370" s="183" t="s">
        <v>1469</v>
      </c>
      <c r="B4370" s="417">
        <v>4000000</v>
      </c>
      <c r="C4370" s="410"/>
      <c r="D4370" s="411">
        <v>4000000</v>
      </c>
      <c r="E4370" s="413">
        <f t="shared" si="122"/>
        <v>0</v>
      </c>
    </row>
    <row r="4371" spans="1:5" ht="37.5" x14ac:dyDescent="0.25">
      <c r="A4371" s="183" t="s">
        <v>1470</v>
      </c>
      <c r="B4371" s="417">
        <v>3000000</v>
      </c>
      <c r="C4371" s="410"/>
      <c r="D4371" s="411">
        <v>3000000</v>
      </c>
      <c r="E4371" s="413">
        <f t="shared" si="122"/>
        <v>0</v>
      </c>
    </row>
    <row r="4372" spans="1:5" ht="37.5" x14ac:dyDescent="0.25">
      <c r="A4372" s="183" t="s">
        <v>1471</v>
      </c>
      <c r="B4372" s="417"/>
      <c r="C4372" s="410">
        <v>3000000</v>
      </c>
      <c r="D4372" s="411"/>
      <c r="E4372" s="413">
        <f t="shared" si="122"/>
        <v>3000000</v>
      </c>
    </row>
    <row r="4373" spans="1:5" ht="37.5" x14ac:dyDescent="0.25">
      <c r="A4373" s="183" t="s">
        <v>1472</v>
      </c>
      <c r="B4373" s="417">
        <v>2000000</v>
      </c>
      <c r="C4373" s="410"/>
      <c r="D4373" s="411">
        <v>2000000</v>
      </c>
      <c r="E4373" s="413">
        <f t="shared" si="122"/>
        <v>0</v>
      </c>
    </row>
    <row r="4374" spans="1:5" x14ac:dyDescent="0.25">
      <c r="A4374" s="183" t="s">
        <v>1473</v>
      </c>
      <c r="B4374" s="417">
        <v>2000000</v>
      </c>
      <c r="C4374" s="410"/>
      <c r="D4374" s="411">
        <v>2000000</v>
      </c>
      <c r="E4374" s="413">
        <f t="shared" si="122"/>
        <v>0</v>
      </c>
    </row>
    <row r="4375" spans="1:5" ht="37.5" x14ac:dyDescent="0.25">
      <c r="A4375" s="183" t="s">
        <v>1474</v>
      </c>
      <c r="B4375" s="417">
        <v>1000000</v>
      </c>
      <c r="C4375" s="410"/>
      <c r="D4375" s="411">
        <v>1000000</v>
      </c>
      <c r="E4375" s="413">
        <f t="shared" si="122"/>
        <v>0</v>
      </c>
    </row>
    <row r="4376" spans="1:5" ht="37.5" x14ac:dyDescent="0.25">
      <c r="A4376" s="183" t="s">
        <v>1475</v>
      </c>
      <c r="B4376" s="417">
        <v>2000000</v>
      </c>
      <c r="C4376" s="410"/>
      <c r="D4376" s="411">
        <v>2000000</v>
      </c>
      <c r="E4376" s="413">
        <f t="shared" si="122"/>
        <v>0</v>
      </c>
    </row>
    <row r="4377" spans="1:5" ht="37.5" x14ac:dyDescent="0.25">
      <c r="A4377" s="183" t="s">
        <v>1476</v>
      </c>
      <c r="B4377" s="417">
        <v>2000000</v>
      </c>
      <c r="C4377" s="410"/>
      <c r="D4377" s="411">
        <v>2000000</v>
      </c>
      <c r="E4377" s="413">
        <f t="shared" si="122"/>
        <v>0</v>
      </c>
    </row>
    <row r="4378" spans="1:5" x14ac:dyDescent="0.25">
      <c r="A4378" s="183" t="s">
        <v>1477</v>
      </c>
      <c r="B4378" s="409">
        <v>2400000</v>
      </c>
      <c r="C4378" s="409"/>
      <c r="D4378" s="417"/>
      <c r="E4378" s="413">
        <f t="shared" si="122"/>
        <v>2400000</v>
      </c>
    </row>
    <row r="4379" spans="1:5" x14ac:dyDescent="0.25">
      <c r="A4379" s="183" t="s">
        <v>1478</v>
      </c>
      <c r="B4379" s="409">
        <v>6400000</v>
      </c>
      <c r="C4379" s="409"/>
      <c r="D4379" s="417">
        <v>6400000</v>
      </c>
      <c r="E4379" s="413">
        <f t="shared" si="122"/>
        <v>0</v>
      </c>
    </row>
    <row r="4380" spans="1:5" ht="37.5" x14ac:dyDescent="0.25">
      <c r="A4380" s="183" t="s">
        <v>1479</v>
      </c>
      <c r="B4380" s="409">
        <v>3000000</v>
      </c>
      <c r="C4380" s="409"/>
      <c r="D4380" s="417">
        <v>3000000</v>
      </c>
      <c r="E4380" s="413">
        <f t="shared" si="122"/>
        <v>0</v>
      </c>
    </row>
    <row r="4381" spans="1:5" x14ac:dyDescent="0.25">
      <c r="A4381" s="183" t="s">
        <v>1480</v>
      </c>
      <c r="B4381" s="409">
        <v>3635000</v>
      </c>
      <c r="C4381" s="409"/>
      <c r="D4381" s="417"/>
      <c r="E4381" s="413">
        <f t="shared" si="122"/>
        <v>3635000</v>
      </c>
    </row>
    <row r="4382" spans="1:5" x14ac:dyDescent="0.25">
      <c r="A4382" s="183" t="s">
        <v>1481</v>
      </c>
      <c r="B4382" s="409">
        <v>4000000</v>
      </c>
      <c r="C4382" s="409"/>
      <c r="D4382" s="417">
        <v>4000000</v>
      </c>
      <c r="E4382" s="413">
        <f t="shared" si="122"/>
        <v>0</v>
      </c>
    </row>
    <row r="4383" spans="1:5" x14ac:dyDescent="0.25">
      <c r="A4383" s="183" t="s">
        <v>1482</v>
      </c>
      <c r="B4383" s="409">
        <v>3000000</v>
      </c>
      <c r="C4383" s="409"/>
      <c r="D4383" s="417"/>
      <c r="E4383" s="413">
        <f t="shared" si="122"/>
        <v>3000000</v>
      </c>
    </row>
    <row r="4384" spans="1:5" ht="37.5" x14ac:dyDescent="0.25">
      <c r="A4384" s="183" t="s">
        <v>1483</v>
      </c>
      <c r="B4384" s="409">
        <v>2500000</v>
      </c>
      <c r="C4384" s="409"/>
      <c r="D4384" s="417">
        <v>2500000</v>
      </c>
      <c r="E4384" s="413">
        <f t="shared" si="122"/>
        <v>0</v>
      </c>
    </row>
    <row r="4385" spans="1:5" ht="37.5" x14ac:dyDescent="0.25">
      <c r="A4385" s="183" t="s">
        <v>1484</v>
      </c>
      <c r="B4385" s="409">
        <v>5000000</v>
      </c>
      <c r="C4385" s="409"/>
      <c r="D4385" s="417">
        <v>5000000</v>
      </c>
      <c r="E4385" s="413">
        <f t="shared" si="122"/>
        <v>0</v>
      </c>
    </row>
    <row r="4386" spans="1:5" x14ac:dyDescent="0.25">
      <c r="A4386" s="183" t="s">
        <v>1485</v>
      </c>
      <c r="B4386" s="409">
        <v>3000000</v>
      </c>
      <c r="C4386" s="409"/>
      <c r="D4386" s="417"/>
      <c r="E4386" s="413">
        <f t="shared" si="122"/>
        <v>3000000</v>
      </c>
    </row>
    <row r="4387" spans="1:5" ht="37.5" x14ac:dyDescent="0.25">
      <c r="A4387" s="183" t="s">
        <v>1486</v>
      </c>
      <c r="B4387" s="409">
        <v>4000000</v>
      </c>
      <c r="C4387" s="409"/>
      <c r="D4387" s="417">
        <v>2000000</v>
      </c>
      <c r="E4387" s="413">
        <f t="shared" si="122"/>
        <v>2000000</v>
      </c>
    </row>
    <row r="4388" spans="1:5" ht="37.5" x14ac:dyDescent="0.25">
      <c r="A4388" s="183" t="s">
        <v>1487</v>
      </c>
      <c r="B4388" s="409">
        <v>7000000</v>
      </c>
      <c r="C4388" s="409"/>
      <c r="D4388" s="417"/>
      <c r="E4388" s="413">
        <f t="shared" si="122"/>
        <v>7000000</v>
      </c>
    </row>
    <row r="4389" spans="1:5" x14ac:dyDescent="0.25">
      <c r="A4389" s="183" t="s">
        <v>1488</v>
      </c>
      <c r="B4389" s="409">
        <v>1900000</v>
      </c>
      <c r="C4389" s="409"/>
      <c r="D4389" s="417">
        <v>1900000</v>
      </c>
      <c r="E4389" s="413">
        <f t="shared" si="122"/>
        <v>0</v>
      </c>
    </row>
    <row r="4390" spans="1:5" x14ac:dyDescent="0.25">
      <c r="A4390" s="183" t="s">
        <v>1489</v>
      </c>
      <c r="B4390" s="409">
        <v>3000000</v>
      </c>
      <c r="C4390" s="409"/>
      <c r="D4390" s="417">
        <v>2000000</v>
      </c>
      <c r="E4390" s="413">
        <f t="shared" si="122"/>
        <v>1000000</v>
      </c>
    </row>
    <row r="4391" spans="1:5" x14ac:dyDescent="0.25">
      <c r="A4391" s="183" t="s">
        <v>1490</v>
      </c>
      <c r="B4391" s="409">
        <v>5000000</v>
      </c>
      <c r="C4391" s="409"/>
      <c r="D4391" s="417"/>
      <c r="E4391" s="413">
        <f t="shared" si="122"/>
        <v>5000000</v>
      </c>
    </row>
    <row r="4392" spans="1:5" x14ac:dyDescent="0.25">
      <c r="A4392" s="183" t="s">
        <v>1491</v>
      </c>
      <c r="B4392" s="409">
        <v>6000000</v>
      </c>
      <c r="C4392" s="409"/>
      <c r="D4392" s="417">
        <v>6000000</v>
      </c>
      <c r="E4392" s="413">
        <f t="shared" si="122"/>
        <v>0</v>
      </c>
    </row>
    <row r="4393" spans="1:5" x14ac:dyDescent="0.25">
      <c r="A4393" s="183" t="s">
        <v>1492</v>
      </c>
      <c r="B4393" s="409">
        <v>4000000</v>
      </c>
      <c r="C4393" s="409"/>
      <c r="D4393" s="417"/>
      <c r="E4393" s="413">
        <f t="shared" si="122"/>
        <v>4000000</v>
      </c>
    </row>
    <row r="4394" spans="1:5" x14ac:dyDescent="0.25">
      <c r="A4394" s="183" t="s">
        <v>1493</v>
      </c>
      <c r="B4394" s="409">
        <v>5000000</v>
      </c>
      <c r="C4394" s="409"/>
      <c r="D4394" s="417"/>
      <c r="E4394" s="413">
        <f t="shared" si="122"/>
        <v>5000000</v>
      </c>
    </row>
    <row r="4395" spans="1:5" x14ac:dyDescent="0.25">
      <c r="A4395" s="183" t="s">
        <v>1494</v>
      </c>
      <c r="B4395" s="409">
        <v>5000000</v>
      </c>
      <c r="C4395" s="409"/>
      <c r="D4395" s="417">
        <v>5000000</v>
      </c>
      <c r="E4395" s="413">
        <f t="shared" si="122"/>
        <v>0</v>
      </c>
    </row>
    <row r="4396" spans="1:5" x14ac:dyDescent="0.25">
      <c r="A4396" s="183" t="s">
        <v>1495</v>
      </c>
      <c r="B4396" s="409">
        <v>2000000</v>
      </c>
      <c r="C4396" s="409"/>
      <c r="D4396" s="417"/>
      <c r="E4396" s="413">
        <f t="shared" si="122"/>
        <v>2000000</v>
      </c>
    </row>
    <row r="4397" spans="1:5" x14ac:dyDescent="0.25">
      <c r="A4397" s="183" t="s">
        <v>1496</v>
      </c>
      <c r="B4397" s="409">
        <v>1800000</v>
      </c>
      <c r="C4397" s="409"/>
      <c r="D4397" s="417">
        <v>1800000</v>
      </c>
      <c r="E4397" s="413">
        <f t="shared" si="122"/>
        <v>0</v>
      </c>
    </row>
    <row r="4398" spans="1:5" ht="37.5" x14ac:dyDescent="0.25">
      <c r="A4398" s="183" t="s">
        <v>1497</v>
      </c>
      <c r="B4398" s="409">
        <v>4000000</v>
      </c>
      <c r="C4398" s="409"/>
      <c r="D4398" s="417"/>
      <c r="E4398" s="413">
        <f t="shared" si="122"/>
        <v>4000000</v>
      </c>
    </row>
    <row r="4399" spans="1:5" x14ac:dyDescent="0.25">
      <c r="A4399" s="183" t="s">
        <v>1498</v>
      </c>
      <c r="B4399" s="409">
        <v>4000000</v>
      </c>
      <c r="C4399" s="409"/>
      <c r="D4399" s="417"/>
      <c r="E4399" s="413">
        <f t="shared" si="122"/>
        <v>4000000</v>
      </c>
    </row>
    <row r="4400" spans="1:5" x14ac:dyDescent="0.25">
      <c r="A4400" s="183" t="s">
        <v>1499</v>
      </c>
      <c r="B4400" s="409">
        <v>2000000</v>
      </c>
      <c r="C4400" s="409"/>
      <c r="D4400" s="417">
        <v>2000000</v>
      </c>
      <c r="E4400" s="413">
        <f t="shared" si="122"/>
        <v>0</v>
      </c>
    </row>
    <row r="4401" spans="1:5" ht="37.5" x14ac:dyDescent="0.25">
      <c r="A4401" s="183" t="s">
        <v>1500</v>
      </c>
      <c r="B4401" s="409">
        <v>1500000</v>
      </c>
      <c r="C4401" s="409"/>
      <c r="D4401" s="417"/>
      <c r="E4401" s="413">
        <f t="shared" si="122"/>
        <v>1500000</v>
      </c>
    </row>
    <row r="4402" spans="1:5" x14ac:dyDescent="0.25">
      <c r="A4402" s="183" t="s">
        <v>1501</v>
      </c>
      <c r="B4402" s="409">
        <v>4000000</v>
      </c>
      <c r="C4402" s="409"/>
      <c r="D4402" s="417">
        <v>4000000</v>
      </c>
      <c r="E4402" s="413">
        <f t="shared" si="122"/>
        <v>0</v>
      </c>
    </row>
    <row r="4403" spans="1:5" ht="37.5" x14ac:dyDescent="0.25">
      <c r="A4403" s="183" t="s">
        <v>1502</v>
      </c>
      <c r="B4403" s="409">
        <v>3635000</v>
      </c>
      <c r="C4403" s="409"/>
      <c r="D4403" s="417">
        <v>3635000</v>
      </c>
      <c r="E4403" s="413">
        <f t="shared" si="122"/>
        <v>0</v>
      </c>
    </row>
    <row r="4404" spans="1:5" x14ac:dyDescent="0.25">
      <c r="A4404" s="183" t="s">
        <v>1503</v>
      </c>
      <c r="B4404" s="409">
        <v>2000000</v>
      </c>
      <c r="C4404" s="409"/>
      <c r="D4404" s="417"/>
      <c r="E4404" s="413">
        <f t="shared" si="122"/>
        <v>2000000</v>
      </c>
    </row>
    <row r="4405" spans="1:5" x14ac:dyDescent="0.25">
      <c r="A4405" s="183" t="s">
        <v>1504</v>
      </c>
      <c r="B4405" s="409">
        <v>3000000</v>
      </c>
      <c r="C4405" s="409"/>
      <c r="D4405" s="417">
        <v>3000000</v>
      </c>
      <c r="E4405" s="413">
        <f t="shared" si="122"/>
        <v>0</v>
      </c>
    </row>
    <row r="4406" spans="1:5" x14ac:dyDescent="0.25">
      <c r="A4406" s="430" t="s">
        <v>138</v>
      </c>
      <c r="B4406" s="431">
        <f>SUM(B4362:B4405)</f>
        <v>138770000</v>
      </c>
      <c r="C4406" s="431">
        <f>SUM(C4362:C4405)</f>
        <v>3000000</v>
      </c>
      <c r="D4406" s="431">
        <f>SUM(D4362:D4405)</f>
        <v>89235000</v>
      </c>
      <c r="E4406" s="431">
        <f>SUM(E4362:E4405)</f>
        <v>52535000</v>
      </c>
    </row>
    <row r="4407" spans="1:5" x14ac:dyDescent="0.25">
      <c r="A4407" s="432"/>
      <c r="B4407" s="433"/>
      <c r="C4407" s="433"/>
      <c r="D4407" s="433"/>
      <c r="E4407" s="433"/>
    </row>
    <row r="4408" spans="1:5" ht="37.5" x14ac:dyDescent="0.25">
      <c r="A4408" s="424" t="s">
        <v>1505</v>
      </c>
      <c r="B4408" s="427"/>
      <c r="C4408" s="428"/>
      <c r="D4408" s="434"/>
      <c r="E4408" s="413">
        <f t="shared" ref="E4408:E4454" si="123">B4408+C4408-D4408</f>
        <v>0</v>
      </c>
    </row>
    <row r="4409" spans="1:5" x14ac:dyDescent="0.25">
      <c r="A4409" s="183" t="s">
        <v>1506</v>
      </c>
      <c r="B4409" s="409">
        <v>3000000</v>
      </c>
      <c r="C4409" s="410"/>
      <c r="D4409" s="411"/>
      <c r="E4409" s="413">
        <f t="shared" si="123"/>
        <v>3000000</v>
      </c>
    </row>
    <row r="4410" spans="1:5" ht="37.5" x14ac:dyDescent="0.25">
      <c r="A4410" s="183" t="s">
        <v>1507</v>
      </c>
      <c r="B4410" s="409">
        <v>3000000</v>
      </c>
      <c r="C4410" s="410"/>
      <c r="D4410" s="435">
        <v>3000000</v>
      </c>
      <c r="E4410" s="413">
        <f t="shared" si="123"/>
        <v>0</v>
      </c>
    </row>
    <row r="4411" spans="1:5" x14ac:dyDescent="0.25">
      <c r="A4411" s="183" t="s">
        <v>1508</v>
      </c>
      <c r="B4411" s="409">
        <v>3000000</v>
      </c>
      <c r="C4411" s="410"/>
      <c r="D4411" s="411">
        <v>3000000</v>
      </c>
      <c r="E4411" s="413">
        <f t="shared" si="123"/>
        <v>0</v>
      </c>
    </row>
    <row r="4412" spans="1:5" x14ac:dyDescent="0.25">
      <c r="A4412" s="183" t="s">
        <v>1509</v>
      </c>
      <c r="B4412" s="409">
        <v>3500000</v>
      </c>
      <c r="C4412" s="410"/>
      <c r="D4412" s="411">
        <v>500000</v>
      </c>
      <c r="E4412" s="413">
        <f t="shared" si="123"/>
        <v>3000000</v>
      </c>
    </row>
    <row r="4413" spans="1:5" x14ac:dyDescent="0.25">
      <c r="A4413" s="183" t="s">
        <v>1510</v>
      </c>
      <c r="B4413" s="409">
        <v>3500000</v>
      </c>
      <c r="C4413" s="410"/>
      <c r="D4413" s="411">
        <v>500000</v>
      </c>
      <c r="E4413" s="413">
        <f t="shared" si="123"/>
        <v>3000000</v>
      </c>
    </row>
    <row r="4414" spans="1:5" ht="37.5" x14ac:dyDescent="0.25">
      <c r="A4414" s="183" t="s">
        <v>1511</v>
      </c>
      <c r="B4414" s="409">
        <v>3000000</v>
      </c>
      <c r="C4414" s="410"/>
      <c r="D4414" s="411"/>
      <c r="E4414" s="413">
        <f t="shared" si="123"/>
        <v>3000000</v>
      </c>
    </row>
    <row r="4415" spans="1:5" ht="37.5" x14ac:dyDescent="0.25">
      <c r="A4415" s="183" t="s">
        <v>1512</v>
      </c>
      <c r="B4415" s="409">
        <v>3000000</v>
      </c>
      <c r="C4415" s="410"/>
      <c r="D4415" s="411">
        <v>3000000</v>
      </c>
      <c r="E4415" s="413">
        <f t="shared" si="123"/>
        <v>0</v>
      </c>
    </row>
    <row r="4416" spans="1:5" x14ac:dyDescent="0.25">
      <c r="A4416" s="183" t="s">
        <v>1513</v>
      </c>
      <c r="B4416" s="409">
        <v>1500000</v>
      </c>
      <c r="C4416" s="410"/>
      <c r="D4416" s="411">
        <v>1500000</v>
      </c>
      <c r="E4416" s="413">
        <f t="shared" si="123"/>
        <v>0</v>
      </c>
    </row>
    <row r="4417" spans="1:5" x14ac:dyDescent="0.25">
      <c r="A4417" s="183" t="s">
        <v>1514</v>
      </c>
      <c r="B4417" s="409">
        <v>3000000</v>
      </c>
      <c r="C4417" s="410"/>
      <c r="D4417" s="411">
        <v>3000000</v>
      </c>
      <c r="E4417" s="413">
        <f t="shared" si="123"/>
        <v>0</v>
      </c>
    </row>
    <row r="4418" spans="1:5" ht="37.5" x14ac:dyDescent="0.25">
      <c r="A4418" s="183" t="s">
        <v>1515</v>
      </c>
      <c r="B4418" s="409">
        <v>3000000</v>
      </c>
      <c r="C4418" s="410"/>
      <c r="D4418" s="435">
        <v>3000000</v>
      </c>
      <c r="E4418" s="413">
        <f t="shared" si="123"/>
        <v>0</v>
      </c>
    </row>
    <row r="4419" spans="1:5" ht="37.5" x14ac:dyDescent="0.25">
      <c r="A4419" s="183" t="s">
        <v>1516</v>
      </c>
      <c r="B4419" s="409">
        <v>6000000</v>
      </c>
      <c r="C4419" s="410"/>
      <c r="D4419" s="411">
        <v>6000000</v>
      </c>
      <c r="E4419" s="413">
        <f t="shared" si="123"/>
        <v>0</v>
      </c>
    </row>
    <row r="4420" spans="1:5" x14ac:dyDescent="0.25">
      <c r="A4420" s="183" t="s">
        <v>1517</v>
      </c>
      <c r="B4420" s="409">
        <v>2000000</v>
      </c>
      <c r="C4420" s="410"/>
      <c r="D4420" s="411">
        <v>2000000</v>
      </c>
      <c r="E4420" s="413">
        <f t="shared" si="123"/>
        <v>0</v>
      </c>
    </row>
    <row r="4421" spans="1:5" x14ac:dyDescent="0.25">
      <c r="A4421" s="183" t="s">
        <v>1518</v>
      </c>
      <c r="B4421" s="409">
        <v>2000000</v>
      </c>
      <c r="C4421" s="410"/>
      <c r="D4421" s="436"/>
      <c r="E4421" s="413">
        <f t="shared" si="123"/>
        <v>2000000</v>
      </c>
    </row>
    <row r="4422" spans="1:5" x14ac:dyDescent="0.25">
      <c r="A4422" s="183" t="s">
        <v>1519</v>
      </c>
      <c r="B4422" s="409">
        <v>1500000</v>
      </c>
      <c r="C4422" s="410"/>
      <c r="D4422" s="436"/>
      <c r="E4422" s="413">
        <f t="shared" si="123"/>
        <v>1500000</v>
      </c>
    </row>
    <row r="4423" spans="1:5" x14ac:dyDescent="0.25">
      <c r="A4423" s="183" t="s">
        <v>1520</v>
      </c>
      <c r="B4423" s="417">
        <v>1000000</v>
      </c>
      <c r="C4423" s="410"/>
      <c r="D4423" s="411">
        <v>1000000</v>
      </c>
      <c r="E4423" s="413">
        <f t="shared" si="123"/>
        <v>0</v>
      </c>
    </row>
    <row r="4424" spans="1:5" ht="37.5" x14ac:dyDescent="0.25">
      <c r="A4424" s="183" t="s">
        <v>1521</v>
      </c>
      <c r="B4424" s="417">
        <v>2000000</v>
      </c>
      <c r="C4424" s="410"/>
      <c r="D4424" s="411">
        <v>2000000</v>
      </c>
      <c r="E4424" s="413">
        <f t="shared" si="123"/>
        <v>0</v>
      </c>
    </row>
    <row r="4425" spans="1:5" x14ac:dyDescent="0.25">
      <c r="A4425" s="183" t="s">
        <v>1522</v>
      </c>
      <c r="B4425" s="417">
        <v>1500000</v>
      </c>
      <c r="C4425" s="410"/>
      <c r="D4425" s="411">
        <v>1500000</v>
      </c>
      <c r="E4425" s="413">
        <f t="shared" si="123"/>
        <v>0</v>
      </c>
    </row>
    <row r="4426" spans="1:5" ht="37.5" x14ac:dyDescent="0.25">
      <c r="A4426" s="183" t="s">
        <v>1523</v>
      </c>
      <c r="B4426" s="417">
        <v>1000000</v>
      </c>
      <c r="C4426" s="410"/>
      <c r="D4426" s="411">
        <v>1000000</v>
      </c>
      <c r="E4426" s="413">
        <f t="shared" si="123"/>
        <v>0</v>
      </c>
    </row>
    <row r="4427" spans="1:5" x14ac:dyDescent="0.25">
      <c r="A4427" s="183" t="s">
        <v>1524</v>
      </c>
      <c r="B4427" s="417">
        <v>1000000</v>
      </c>
      <c r="C4427" s="410"/>
      <c r="D4427" s="411">
        <v>1000000</v>
      </c>
      <c r="E4427" s="413">
        <f t="shared" si="123"/>
        <v>0</v>
      </c>
    </row>
    <row r="4428" spans="1:5" x14ac:dyDescent="0.25">
      <c r="A4428" s="183" t="s">
        <v>1525</v>
      </c>
      <c r="B4428" s="417">
        <v>5000000</v>
      </c>
      <c r="C4428" s="410"/>
      <c r="D4428" s="411">
        <v>5000000</v>
      </c>
      <c r="E4428" s="413">
        <f t="shared" si="123"/>
        <v>0</v>
      </c>
    </row>
    <row r="4429" spans="1:5" ht="37.5" x14ac:dyDescent="0.25">
      <c r="A4429" s="183" t="s">
        <v>1526</v>
      </c>
      <c r="B4429" s="417">
        <v>5000000</v>
      </c>
      <c r="C4429" s="410"/>
      <c r="D4429" s="411"/>
      <c r="E4429" s="413">
        <f t="shared" si="123"/>
        <v>5000000</v>
      </c>
    </row>
    <row r="4430" spans="1:5" ht="37.5" x14ac:dyDescent="0.25">
      <c r="A4430" s="183" t="s">
        <v>1527</v>
      </c>
      <c r="B4430" s="417">
        <v>2000000</v>
      </c>
      <c r="C4430" s="410"/>
      <c r="D4430" s="411">
        <v>2000000</v>
      </c>
      <c r="E4430" s="413">
        <f t="shared" si="123"/>
        <v>0</v>
      </c>
    </row>
    <row r="4431" spans="1:5" x14ac:dyDescent="0.25">
      <c r="A4431" s="183" t="s">
        <v>1528</v>
      </c>
      <c r="B4431" s="417">
        <v>2000000</v>
      </c>
      <c r="C4431" s="410"/>
      <c r="D4431" s="411">
        <v>2000000</v>
      </c>
      <c r="E4431" s="413">
        <f t="shared" si="123"/>
        <v>0</v>
      </c>
    </row>
    <row r="4432" spans="1:5" ht="37.5" x14ac:dyDescent="0.25">
      <c r="A4432" s="183" t="s">
        <v>1529</v>
      </c>
      <c r="B4432" s="417">
        <v>1500000</v>
      </c>
      <c r="C4432" s="410"/>
      <c r="D4432" s="411">
        <v>1500000</v>
      </c>
      <c r="E4432" s="413">
        <f t="shared" si="123"/>
        <v>0</v>
      </c>
    </row>
    <row r="4433" spans="1:5" x14ac:dyDescent="0.25">
      <c r="A4433" s="183" t="s">
        <v>1530</v>
      </c>
      <c r="B4433" s="417">
        <v>3000000</v>
      </c>
      <c r="C4433" s="410"/>
      <c r="D4433" s="411">
        <v>3000000</v>
      </c>
      <c r="E4433" s="413">
        <f t="shared" si="123"/>
        <v>0</v>
      </c>
    </row>
    <row r="4434" spans="1:5" x14ac:dyDescent="0.25">
      <c r="A4434" s="183" t="s">
        <v>1531</v>
      </c>
      <c r="B4434" s="417">
        <v>2000000</v>
      </c>
      <c r="C4434" s="410"/>
      <c r="D4434" s="411"/>
      <c r="E4434" s="413">
        <f t="shared" si="123"/>
        <v>2000000</v>
      </c>
    </row>
    <row r="4435" spans="1:5" ht="37.5" x14ac:dyDescent="0.25">
      <c r="A4435" s="183" t="s">
        <v>1532</v>
      </c>
      <c r="B4435" s="417">
        <v>1000000</v>
      </c>
      <c r="C4435" s="410"/>
      <c r="D4435" s="411">
        <v>1000000</v>
      </c>
      <c r="E4435" s="413">
        <f t="shared" si="123"/>
        <v>0</v>
      </c>
    </row>
    <row r="4436" spans="1:5" ht="37.5" x14ac:dyDescent="0.25">
      <c r="A4436" s="183" t="s">
        <v>1533</v>
      </c>
      <c r="B4436" s="409">
        <v>2000000</v>
      </c>
      <c r="C4436" s="410"/>
      <c r="D4436" s="411">
        <v>2000000</v>
      </c>
      <c r="E4436" s="413">
        <f t="shared" si="123"/>
        <v>0</v>
      </c>
    </row>
    <row r="4437" spans="1:5" ht="37.5" x14ac:dyDescent="0.25">
      <c r="A4437" s="183" t="s">
        <v>1534</v>
      </c>
      <c r="B4437" s="409">
        <v>2000000</v>
      </c>
      <c r="C4437" s="410"/>
      <c r="D4437" s="411">
        <v>2000000</v>
      </c>
      <c r="E4437" s="413">
        <f t="shared" si="123"/>
        <v>0</v>
      </c>
    </row>
    <row r="4438" spans="1:5" ht="37.5" x14ac:dyDescent="0.25">
      <c r="A4438" s="183" t="s">
        <v>1535</v>
      </c>
      <c r="B4438" s="409">
        <v>3000000</v>
      </c>
      <c r="C4438" s="410"/>
      <c r="D4438" s="411">
        <v>3000000</v>
      </c>
      <c r="E4438" s="413">
        <f t="shared" si="123"/>
        <v>0</v>
      </c>
    </row>
    <row r="4439" spans="1:5" ht="37.5" x14ac:dyDescent="0.25">
      <c r="A4439" s="183" t="s">
        <v>1536</v>
      </c>
      <c r="B4439" s="409">
        <v>1000000</v>
      </c>
      <c r="C4439" s="410"/>
      <c r="D4439" s="411">
        <v>1000000</v>
      </c>
      <c r="E4439" s="413">
        <f t="shared" si="123"/>
        <v>0</v>
      </c>
    </row>
    <row r="4440" spans="1:5" ht="37.5" x14ac:dyDescent="0.25">
      <c r="A4440" s="183" t="s">
        <v>1537</v>
      </c>
      <c r="B4440" s="409">
        <v>1000000</v>
      </c>
      <c r="C4440" s="410"/>
      <c r="D4440" s="411">
        <v>1000000</v>
      </c>
      <c r="E4440" s="413">
        <f t="shared" si="123"/>
        <v>0</v>
      </c>
    </row>
    <row r="4441" spans="1:5" x14ac:dyDescent="0.25">
      <c r="A4441" s="183" t="s">
        <v>1538</v>
      </c>
      <c r="B4441" s="409">
        <v>7048454</v>
      </c>
      <c r="C4441" s="409">
        <v>5000000</v>
      </c>
      <c r="D4441" s="437"/>
      <c r="E4441" s="413">
        <f t="shared" si="123"/>
        <v>12048454</v>
      </c>
    </row>
    <row r="4442" spans="1:5" x14ac:dyDescent="0.25">
      <c r="A4442" s="183" t="s">
        <v>1539</v>
      </c>
      <c r="B4442" s="409">
        <v>3500000</v>
      </c>
      <c r="C4442" s="409"/>
      <c r="D4442" s="437">
        <v>3500000</v>
      </c>
      <c r="E4442" s="413">
        <f t="shared" si="123"/>
        <v>0</v>
      </c>
    </row>
    <row r="4443" spans="1:5" x14ac:dyDescent="0.25">
      <c r="A4443" s="183" t="s">
        <v>1540</v>
      </c>
      <c r="B4443" s="409">
        <v>2500000</v>
      </c>
      <c r="C4443" s="409"/>
      <c r="D4443" s="437"/>
      <c r="E4443" s="413">
        <f t="shared" si="123"/>
        <v>2500000</v>
      </c>
    </row>
    <row r="4444" spans="1:5" x14ac:dyDescent="0.25">
      <c r="A4444" s="183" t="s">
        <v>1541</v>
      </c>
      <c r="B4444" s="409">
        <v>4000000</v>
      </c>
      <c r="C4444" s="409"/>
      <c r="D4444" s="437"/>
      <c r="E4444" s="413">
        <f t="shared" si="123"/>
        <v>4000000</v>
      </c>
    </row>
    <row r="4445" spans="1:5" ht="37.5" x14ac:dyDescent="0.25">
      <c r="A4445" s="183" t="s">
        <v>1542</v>
      </c>
      <c r="B4445" s="409">
        <v>3500000</v>
      </c>
      <c r="C4445" s="409"/>
      <c r="D4445" s="437">
        <v>3500000</v>
      </c>
      <c r="E4445" s="413">
        <f t="shared" si="123"/>
        <v>0</v>
      </c>
    </row>
    <row r="4446" spans="1:5" x14ac:dyDescent="0.25">
      <c r="A4446" s="183" t="s">
        <v>1543</v>
      </c>
      <c r="B4446" s="409">
        <v>3000000</v>
      </c>
      <c r="C4446" s="409"/>
      <c r="D4446" s="437"/>
      <c r="E4446" s="413">
        <f t="shared" si="123"/>
        <v>3000000</v>
      </c>
    </row>
    <row r="4447" spans="1:5" x14ac:dyDescent="0.25">
      <c r="A4447" s="183" t="s">
        <v>1544</v>
      </c>
      <c r="B4447" s="409">
        <v>2000000</v>
      </c>
      <c r="C4447" s="409"/>
      <c r="D4447" s="437">
        <v>2000000</v>
      </c>
      <c r="E4447" s="413">
        <f t="shared" si="123"/>
        <v>0</v>
      </c>
    </row>
    <row r="4448" spans="1:5" ht="37.5" x14ac:dyDescent="0.25">
      <c r="A4448" s="183" t="s">
        <v>1545</v>
      </c>
      <c r="B4448" s="409">
        <v>2384000</v>
      </c>
      <c r="C4448" s="409"/>
      <c r="D4448" s="437"/>
      <c r="E4448" s="413">
        <f t="shared" si="123"/>
        <v>2384000</v>
      </c>
    </row>
    <row r="4449" spans="1:5" ht="37.5" x14ac:dyDescent="0.25">
      <c r="A4449" s="183" t="s">
        <v>1546</v>
      </c>
      <c r="B4449" s="409">
        <v>3000000</v>
      </c>
      <c r="C4449" s="409"/>
      <c r="D4449" s="437"/>
      <c r="E4449" s="413">
        <f t="shared" si="123"/>
        <v>3000000</v>
      </c>
    </row>
    <row r="4450" spans="1:5" x14ac:dyDescent="0.25">
      <c r="A4450" s="183" t="s">
        <v>1547</v>
      </c>
      <c r="B4450" s="409">
        <v>2500000</v>
      </c>
      <c r="C4450" s="409"/>
      <c r="D4450" s="437">
        <v>2500000</v>
      </c>
      <c r="E4450" s="413">
        <f t="shared" si="123"/>
        <v>0</v>
      </c>
    </row>
    <row r="4451" spans="1:5" x14ac:dyDescent="0.25">
      <c r="A4451" s="183" t="s">
        <v>1548</v>
      </c>
      <c r="B4451" s="409">
        <v>1000000</v>
      </c>
      <c r="C4451" s="409"/>
      <c r="D4451" s="437">
        <v>1000000</v>
      </c>
      <c r="E4451" s="413">
        <f t="shared" si="123"/>
        <v>0</v>
      </c>
    </row>
    <row r="4452" spans="1:5" x14ac:dyDescent="0.25">
      <c r="A4452" s="183" t="s">
        <v>1549</v>
      </c>
      <c r="B4452" s="409">
        <v>4000000</v>
      </c>
      <c r="C4452" s="409"/>
      <c r="D4452" s="437"/>
      <c r="E4452" s="413">
        <f t="shared" si="123"/>
        <v>4000000</v>
      </c>
    </row>
    <row r="4453" spans="1:5" x14ac:dyDescent="0.25">
      <c r="A4453" s="183" t="s">
        <v>1550</v>
      </c>
      <c r="B4453" s="409">
        <v>3000000</v>
      </c>
      <c r="C4453" s="409"/>
      <c r="D4453" s="437"/>
      <c r="E4453" s="413">
        <f t="shared" si="123"/>
        <v>3000000</v>
      </c>
    </row>
    <row r="4454" spans="1:5" x14ac:dyDescent="0.25">
      <c r="A4454" s="183" t="s">
        <v>1551</v>
      </c>
      <c r="B4454" s="409">
        <v>3500000</v>
      </c>
      <c r="C4454" s="409"/>
      <c r="D4454" s="437"/>
      <c r="E4454" s="413">
        <f t="shared" si="123"/>
        <v>3500000</v>
      </c>
    </row>
    <row r="4455" spans="1:5" x14ac:dyDescent="0.25">
      <c r="A4455" s="423" t="s">
        <v>138</v>
      </c>
      <c r="B4455" s="431">
        <f>SUM(B4409:B4454)</f>
        <v>122932454</v>
      </c>
      <c r="C4455" s="431">
        <f>SUM(C4409:C4454)</f>
        <v>5000000</v>
      </c>
      <c r="D4455" s="431">
        <f>SUM(D4409:D4454)</f>
        <v>68000000</v>
      </c>
      <c r="E4455" s="431">
        <f>SUM(E4409:E4454)</f>
        <v>59932454</v>
      </c>
    </row>
    <row r="4456" spans="1:5" x14ac:dyDescent="0.3">
      <c r="A4456" s="101"/>
      <c r="B4456" s="14"/>
      <c r="C4456" s="12"/>
      <c r="D4456" s="12"/>
      <c r="E4456" s="131"/>
    </row>
    <row r="4457" spans="1:5" x14ac:dyDescent="0.25">
      <c r="A4457" s="238" t="s">
        <v>1552</v>
      </c>
      <c r="B4457" s="438"/>
      <c r="C4457" s="438"/>
      <c r="D4457" s="438"/>
      <c r="E4457" s="413">
        <f t="shared" ref="E4457:E4473" si="124">B4457+C4457-D4457</f>
        <v>0</v>
      </c>
    </row>
    <row r="4458" spans="1:5" x14ac:dyDescent="0.25">
      <c r="A4458" s="183" t="s">
        <v>1553</v>
      </c>
      <c r="B4458" s="409">
        <v>4000000</v>
      </c>
      <c r="C4458" s="410"/>
      <c r="D4458" s="411">
        <v>4000000</v>
      </c>
      <c r="E4458" s="413">
        <f t="shared" si="124"/>
        <v>0</v>
      </c>
    </row>
    <row r="4459" spans="1:5" ht="37.5" x14ac:dyDescent="0.25">
      <c r="A4459" s="183" t="s">
        <v>1554</v>
      </c>
      <c r="B4459" s="409">
        <v>4000000</v>
      </c>
      <c r="C4459" s="410"/>
      <c r="D4459" s="411">
        <v>4000000</v>
      </c>
      <c r="E4459" s="413">
        <f t="shared" si="124"/>
        <v>0</v>
      </c>
    </row>
    <row r="4460" spans="1:5" x14ac:dyDescent="0.25">
      <c r="A4460" s="181" t="s">
        <v>1555</v>
      </c>
      <c r="B4460" s="409">
        <v>800000</v>
      </c>
      <c r="C4460" s="439"/>
      <c r="D4460" s="409">
        <v>800000</v>
      </c>
      <c r="E4460" s="413">
        <f t="shared" si="124"/>
        <v>0</v>
      </c>
    </row>
    <row r="4461" spans="1:5" ht="37.5" x14ac:dyDescent="0.25">
      <c r="A4461" s="183" t="s">
        <v>1556</v>
      </c>
      <c r="B4461" s="409">
        <v>10000000</v>
      </c>
      <c r="C4461" s="439"/>
      <c r="D4461" s="409">
        <v>10000000</v>
      </c>
      <c r="E4461" s="413">
        <f t="shared" si="124"/>
        <v>0</v>
      </c>
    </row>
    <row r="4462" spans="1:5" x14ac:dyDescent="0.25">
      <c r="A4462" s="183" t="s">
        <v>1557</v>
      </c>
      <c r="B4462" s="409">
        <v>8000000</v>
      </c>
      <c r="C4462" s="439"/>
      <c r="D4462" s="409">
        <v>8000000</v>
      </c>
      <c r="E4462" s="413">
        <f t="shared" si="124"/>
        <v>0</v>
      </c>
    </row>
    <row r="4463" spans="1:5" x14ac:dyDescent="0.25">
      <c r="A4463" s="183" t="s">
        <v>1558</v>
      </c>
      <c r="B4463" s="409">
        <v>8000000</v>
      </c>
      <c r="C4463" s="439"/>
      <c r="D4463" s="439"/>
      <c r="E4463" s="413">
        <f t="shared" si="124"/>
        <v>8000000</v>
      </c>
    </row>
    <row r="4464" spans="1:5" ht="37.5" x14ac:dyDescent="0.25">
      <c r="A4464" s="183" t="s">
        <v>1559</v>
      </c>
      <c r="B4464" s="409">
        <v>15000000</v>
      </c>
      <c r="C4464" s="439"/>
      <c r="D4464" s="439"/>
      <c r="E4464" s="413">
        <f t="shared" si="124"/>
        <v>15000000</v>
      </c>
    </row>
    <row r="4465" spans="1:5" ht="37.5" x14ac:dyDescent="0.25">
      <c r="A4465" s="183" t="s">
        <v>1560</v>
      </c>
      <c r="B4465" s="409">
        <v>8000000</v>
      </c>
      <c r="C4465" s="439"/>
      <c r="D4465" s="409">
        <v>8000000</v>
      </c>
      <c r="E4465" s="413">
        <f t="shared" si="124"/>
        <v>0</v>
      </c>
    </row>
    <row r="4466" spans="1:5" ht="37.5" x14ac:dyDescent="0.25">
      <c r="A4466" s="183" t="s">
        <v>1561</v>
      </c>
      <c r="B4466" s="409">
        <v>8000000</v>
      </c>
      <c r="C4466" s="439"/>
      <c r="D4466" s="409">
        <v>3000000</v>
      </c>
      <c r="E4466" s="413">
        <f t="shared" si="124"/>
        <v>5000000</v>
      </c>
    </row>
    <row r="4467" spans="1:5" ht="37.5" x14ac:dyDescent="0.25">
      <c r="A4467" s="183" t="s">
        <v>1562</v>
      </c>
      <c r="B4467" s="409">
        <v>20000000</v>
      </c>
      <c r="C4467" s="409"/>
      <c r="D4467" s="409">
        <v>20000000</v>
      </c>
      <c r="E4467" s="413">
        <f t="shared" si="124"/>
        <v>0</v>
      </c>
    </row>
    <row r="4468" spans="1:5" x14ac:dyDescent="0.25">
      <c r="A4468" s="183" t="s">
        <v>1563</v>
      </c>
      <c r="B4468" s="409">
        <v>3500000</v>
      </c>
      <c r="C4468" s="439"/>
      <c r="D4468" s="409">
        <v>1500000</v>
      </c>
      <c r="E4468" s="413">
        <f t="shared" si="124"/>
        <v>2000000</v>
      </c>
    </row>
    <row r="4469" spans="1:5" x14ac:dyDescent="0.25">
      <c r="A4469" s="183" t="s">
        <v>1564</v>
      </c>
      <c r="B4469" s="409">
        <v>20000000</v>
      </c>
      <c r="C4469" s="409"/>
      <c r="D4469" s="409">
        <v>20000000</v>
      </c>
      <c r="E4469" s="413">
        <f t="shared" si="124"/>
        <v>0</v>
      </c>
    </row>
    <row r="4470" spans="1:5" x14ac:dyDescent="0.25">
      <c r="A4470" s="183" t="s">
        <v>1565</v>
      </c>
      <c r="B4470" s="409">
        <v>6000000</v>
      </c>
      <c r="C4470" s="439"/>
      <c r="D4470" s="439"/>
      <c r="E4470" s="413">
        <f t="shared" si="124"/>
        <v>6000000</v>
      </c>
    </row>
    <row r="4471" spans="1:5" x14ac:dyDescent="0.25">
      <c r="A4471" s="183" t="s">
        <v>1566</v>
      </c>
      <c r="B4471" s="409">
        <v>5000000</v>
      </c>
      <c r="C4471" s="439"/>
      <c r="D4471" s="439"/>
      <c r="E4471" s="413">
        <f t="shared" si="124"/>
        <v>5000000</v>
      </c>
    </row>
    <row r="4472" spans="1:5" x14ac:dyDescent="0.25">
      <c r="A4472" s="183" t="s">
        <v>1567</v>
      </c>
      <c r="B4472" s="409">
        <v>5235000</v>
      </c>
      <c r="C4472" s="439"/>
      <c r="D4472" s="409">
        <v>5235000</v>
      </c>
      <c r="E4472" s="413">
        <f t="shared" si="124"/>
        <v>0</v>
      </c>
    </row>
    <row r="4473" spans="1:5" x14ac:dyDescent="0.25">
      <c r="A4473" s="183" t="s">
        <v>1568</v>
      </c>
      <c r="B4473" s="409">
        <v>10000000</v>
      </c>
      <c r="C4473" s="439"/>
      <c r="D4473" s="409">
        <v>2000000</v>
      </c>
      <c r="E4473" s="413">
        <f t="shared" si="124"/>
        <v>8000000</v>
      </c>
    </row>
    <row r="4474" spans="1:5" x14ac:dyDescent="0.25">
      <c r="A4474" s="423" t="s">
        <v>138</v>
      </c>
      <c r="B4474" s="431">
        <f>SUM(B4458:B4473)</f>
        <v>135535000</v>
      </c>
      <c r="C4474" s="431">
        <f>SUM(C4458:C4473)</f>
        <v>0</v>
      </c>
      <c r="D4474" s="431">
        <f>SUM(D4458:D4473)</f>
        <v>86535000</v>
      </c>
      <c r="E4474" s="431">
        <f>SUM(E4458:E4473)</f>
        <v>49000000</v>
      </c>
    </row>
    <row r="4475" spans="1:5" x14ac:dyDescent="0.3">
      <c r="A4475" s="196"/>
      <c r="B4475" s="131"/>
      <c r="C4475" s="141"/>
      <c r="D4475" s="141"/>
      <c r="E4475" s="12"/>
    </row>
    <row r="4476" spans="1:5" x14ac:dyDescent="0.3">
      <c r="A4476" s="196"/>
      <c r="B4476" s="131"/>
      <c r="C4476" s="141"/>
      <c r="D4476" s="141"/>
      <c r="E4476" s="12"/>
    </row>
    <row r="4477" spans="1:5" x14ac:dyDescent="0.3">
      <c r="A4477" s="195" t="s">
        <v>661</v>
      </c>
      <c r="B4477" s="440">
        <f>B4346+B4357+B4406+B4455+B4474</f>
        <v>1418437454</v>
      </c>
      <c r="C4477" s="440">
        <f>C4346+C4357+C4406+C4455+C4474</f>
        <v>769444082.15999985</v>
      </c>
      <c r="D4477" s="440">
        <f>D4346+D4357+D4406+D4455+D4474</f>
        <v>252341584.44999999</v>
      </c>
      <c r="E4477" s="440">
        <f>E4346+E4357+E4406+E4455+E4474</f>
        <v>1935539951.71</v>
      </c>
    </row>
    <row r="4478" spans="1:5" x14ac:dyDescent="0.3">
      <c r="A4478" s="196"/>
      <c r="B4478" s="131"/>
      <c r="C4478" s="12"/>
      <c r="D4478" s="12"/>
      <c r="E4478" s="12"/>
    </row>
    <row r="4479" spans="1:5" x14ac:dyDescent="0.3">
      <c r="A4479" s="11"/>
      <c r="B4479" s="14"/>
      <c r="C4479" s="12"/>
      <c r="D4479" s="12"/>
      <c r="E4479" s="12"/>
    </row>
    <row r="4480" spans="1:5" x14ac:dyDescent="0.3">
      <c r="A4480" s="6" t="s">
        <v>697</v>
      </c>
      <c r="B4480" s="7">
        <f>B4108</f>
        <v>51922128.751981094</v>
      </c>
      <c r="C4480" s="7">
        <f>C4108</f>
        <v>0</v>
      </c>
      <c r="D4480" s="7">
        <f>D4108</f>
        <v>4102384.8606543439</v>
      </c>
      <c r="E4480" s="7">
        <f>E4108</f>
        <v>47819743.891326748</v>
      </c>
    </row>
    <row r="4481" spans="1:5" x14ac:dyDescent="0.3">
      <c r="A4481" s="84"/>
      <c r="B4481" s="24"/>
      <c r="C4481" s="48"/>
      <c r="D4481" s="48"/>
      <c r="E4481" s="48"/>
    </row>
    <row r="4482" spans="1:5" x14ac:dyDescent="0.3">
      <c r="A4482" s="6" t="s">
        <v>698</v>
      </c>
      <c r="B4482" s="7">
        <f>B4113</f>
        <v>46625283</v>
      </c>
      <c r="C4482" s="7">
        <f>C4113</f>
        <v>50046218.840000004</v>
      </c>
      <c r="D4482" s="7">
        <f>D4113</f>
        <v>1200000</v>
      </c>
      <c r="E4482" s="7">
        <f>E4113</f>
        <v>95471501.840000004</v>
      </c>
    </row>
    <row r="4483" spans="1:5" x14ac:dyDescent="0.3">
      <c r="A4483" s="84"/>
      <c r="B4483" s="24"/>
      <c r="C4483" s="48"/>
      <c r="D4483" s="48"/>
      <c r="E4483" s="48"/>
    </row>
    <row r="4484" spans="1:5" x14ac:dyDescent="0.3">
      <c r="A4484" s="6" t="s">
        <v>1569</v>
      </c>
      <c r="B4484" s="7">
        <f>B4480+B4482</f>
        <v>98547411.751981094</v>
      </c>
      <c r="C4484" s="7">
        <f>C4480+C4482</f>
        <v>50046218.840000004</v>
      </c>
      <c r="D4484" s="7">
        <f>D4480+D4482</f>
        <v>5302384.8606543439</v>
      </c>
      <c r="E4484" s="7">
        <f>E4480+E4482</f>
        <v>143291245.73132676</v>
      </c>
    </row>
    <row r="4485" spans="1:5" x14ac:dyDescent="0.3">
      <c r="A4485" s="84"/>
      <c r="B4485" s="24"/>
      <c r="C4485" s="48"/>
      <c r="D4485" s="48"/>
      <c r="E4485" s="48"/>
    </row>
    <row r="4486" spans="1:5" x14ac:dyDescent="0.3">
      <c r="A4486" s="6" t="s">
        <v>179</v>
      </c>
      <c r="B4486" s="7">
        <f>B4477</f>
        <v>1418437454</v>
      </c>
      <c r="C4486" s="7">
        <f>C4477</f>
        <v>769444082.15999985</v>
      </c>
      <c r="D4486" s="7">
        <f>D4477</f>
        <v>252341584.44999999</v>
      </c>
      <c r="E4486" s="7">
        <f>E4477</f>
        <v>1935539951.71</v>
      </c>
    </row>
    <row r="4487" spans="1:5" x14ac:dyDescent="0.3">
      <c r="A4487" s="84"/>
      <c r="B4487" s="14"/>
      <c r="C4487" s="12"/>
      <c r="D4487" s="12"/>
      <c r="E4487" s="12"/>
    </row>
    <row r="4488" spans="1:5" x14ac:dyDescent="0.3">
      <c r="A4488" s="6" t="s">
        <v>1570</v>
      </c>
      <c r="B4488" s="7">
        <f>B4484+B4486</f>
        <v>1516984865.751981</v>
      </c>
      <c r="C4488" s="7">
        <f>C4484+C4486</f>
        <v>819490300.99999988</v>
      </c>
      <c r="D4488" s="7">
        <f>D4484+D4486</f>
        <v>257643969.31065434</v>
      </c>
      <c r="E4488" s="7">
        <f>E4484+E4486</f>
        <v>2078831197.4413269</v>
      </c>
    </row>
    <row r="4489" spans="1:5" x14ac:dyDescent="0.3">
      <c r="A4489" s="11"/>
      <c r="B4489" s="14"/>
      <c r="C4489" s="12"/>
      <c r="D4489" s="12"/>
      <c r="E4489" s="12"/>
    </row>
    <row r="4490" spans="1:5" x14ac:dyDescent="0.3">
      <c r="A4490" s="11"/>
      <c r="B4490" s="14"/>
      <c r="C4490" s="12"/>
      <c r="D4490" s="12"/>
      <c r="E4490" s="12"/>
    </row>
    <row r="4491" spans="1:5" x14ac:dyDescent="0.3">
      <c r="A4491" s="692" t="s">
        <v>1571</v>
      </c>
      <c r="B4491" s="692"/>
      <c r="C4491" s="692"/>
      <c r="D4491" s="692"/>
      <c r="E4491" s="692"/>
    </row>
    <row r="4492" spans="1:5" x14ac:dyDescent="0.3">
      <c r="A4492" s="22" t="s">
        <v>413</v>
      </c>
      <c r="B4492" s="4"/>
      <c r="C4492" s="12"/>
      <c r="D4492" s="12"/>
      <c r="E4492" s="12"/>
    </row>
    <row r="4493" spans="1:5" x14ac:dyDescent="0.3">
      <c r="A4493" s="6" t="s">
        <v>53</v>
      </c>
      <c r="B4493" s="7">
        <f>B4496</f>
        <v>62413437</v>
      </c>
      <c r="C4493" s="7">
        <f>C4496</f>
        <v>0</v>
      </c>
      <c r="D4493" s="7">
        <f>D4496</f>
        <v>4931307.856938961</v>
      </c>
      <c r="E4493" s="7">
        <f>E4496</f>
        <v>57482129.143061042</v>
      </c>
    </row>
    <row r="4494" spans="1:5" x14ac:dyDescent="0.3">
      <c r="A4494" s="22" t="s">
        <v>54</v>
      </c>
      <c r="B4494" s="259"/>
      <c r="C4494" s="259"/>
      <c r="D4494" s="259"/>
      <c r="E4494" s="12">
        <f t="shared" ref="E4494:E4555" si="125">B4494+C4494-D4494</f>
        <v>0</v>
      </c>
    </row>
    <row r="4495" spans="1:5" x14ac:dyDescent="0.3">
      <c r="A4495" s="101" t="s">
        <v>1572</v>
      </c>
      <c r="B4495" s="402">
        <v>62413437</v>
      </c>
      <c r="C4495" s="12"/>
      <c r="D4495" s="12">
        <f>'[3]P.E ANALYSIS'!$E$13</f>
        <v>4931307.856938961</v>
      </c>
      <c r="E4495" s="12">
        <f t="shared" si="125"/>
        <v>57482129.143061042</v>
      </c>
    </row>
    <row r="4496" spans="1:5" x14ac:dyDescent="0.3">
      <c r="A4496" s="6" t="s">
        <v>56</v>
      </c>
      <c r="B4496" s="7">
        <f>B4495</f>
        <v>62413437</v>
      </c>
      <c r="C4496" s="7">
        <f>C4495</f>
        <v>0</v>
      </c>
      <c r="D4496" s="7">
        <f>D4495</f>
        <v>4931307.856938961</v>
      </c>
      <c r="E4496" s="7">
        <f>E4495</f>
        <v>57482129.143061042</v>
      </c>
    </row>
    <row r="4497" spans="1:5" x14ac:dyDescent="0.3">
      <c r="A4497" s="22"/>
      <c r="B4497" s="402"/>
      <c r="C4497" s="12"/>
      <c r="D4497" s="12"/>
      <c r="E4497" s="12">
        <f t="shared" si="125"/>
        <v>0</v>
      </c>
    </row>
    <row r="4498" spans="1:5" x14ac:dyDescent="0.3">
      <c r="A4498" s="6" t="s">
        <v>57</v>
      </c>
      <c r="B4498" s="7">
        <f>B4556+B4644</f>
        <v>37780553</v>
      </c>
      <c r="C4498" s="7">
        <f>C4556+C4644</f>
        <v>88262925.519999996</v>
      </c>
      <c r="D4498" s="7">
        <f>D4556+D4644</f>
        <v>2847511.4</v>
      </c>
      <c r="E4498" s="7">
        <f>E4556+E4644</f>
        <v>123195967.12</v>
      </c>
    </row>
    <row r="4499" spans="1:5" x14ac:dyDescent="0.3">
      <c r="A4499" s="22" t="s">
        <v>58</v>
      </c>
      <c r="B4499" s="441"/>
      <c r="C4499" s="441"/>
      <c r="D4499" s="441"/>
      <c r="E4499" s="12">
        <f t="shared" si="125"/>
        <v>0</v>
      </c>
    </row>
    <row r="4500" spans="1:5" x14ac:dyDescent="0.3">
      <c r="A4500" s="101" t="s">
        <v>59</v>
      </c>
      <c r="B4500" s="287"/>
      <c r="C4500" s="287"/>
      <c r="D4500" s="287"/>
      <c r="E4500" s="12">
        <f t="shared" si="125"/>
        <v>0</v>
      </c>
    </row>
    <row r="4501" spans="1:5" x14ac:dyDescent="0.3">
      <c r="A4501" s="101" t="s">
        <v>60</v>
      </c>
      <c r="B4501" s="131">
        <v>150000</v>
      </c>
      <c r="C4501" s="141"/>
      <c r="D4501" s="141"/>
      <c r="E4501" s="12">
        <f t="shared" si="125"/>
        <v>150000</v>
      </c>
    </row>
    <row r="4502" spans="1:5" x14ac:dyDescent="0.3">
      <c r="A4502" s="6" t="s">
        <v>56</v>
      </c>
      <c r="B4502" s="366">
        <v>150000</v>
      </c>
      <c r="C4502" s="59"/>
      <c r="D4502" s="59"/>
      <c r="E4502" s="59">
        <f t="shared" si="125"/>
        <v>150000</v>
      </c>
    </row>
    <row r="4503" spans="1:5" x14ac:dyDescent="0.3">
      <c r="A4503" s="22" t="s">
        <v>62</v>
      </c>
      <c r="B4503" s="364"/>
      <c r="C4503" s="364"/>
      <c r="D4503" s="12"/>
      <c r="E4503" s="12">
        <f t="shared" si="125"/>
        <v>0</v>
      </c>
    </row>
    <row r="4504" spans="1:5" x14ac:dyDescent="0.3">
      <c r="A4504" s="101" t="s">
        <v>63</v>
      </c>
      <c r="B4504" s="364">
        <v>500000</v>
      </c>
      <c r="C4504" s="12"/>
      <c r="D4504" s="364"/>
      <c r="E4504" s="12">
        <f t="shared" si="125"/>
        <v>500000</v>
      </c>
    </row>
    <row r="4505" spans="1:5" x14ac:dyDescent="0.3">
      <c r="A4505" s="6" t="s">
        <v>56</v>
      </c>
      <c r="B4505" s="130">
        <v>500000</v>
      </c>
      <c r="C4505" s="130"/>
      <c r="D4505" s="130"/>
      <c r="E4505" s="59">
        <f t="shared" si="125"/>
        <v>500000</v>
      </c>
    </row>
    <row r="4506" spans="1:5" x14ac:dyDescent="0.3">
      <c r="A4506" s="22" t="s">
        <v>65</v>
      </c>
      <c r="B4506" s="141"/>
      <c r="C4506" s="12"/>
      <c r="D4506" s="12"/>
      <c r="E4506" s="12">
        <f t="shared" si="125"/>
        <v>0</v>
      </c>
    </row>
    <row r="4507" spans="1:5" x14ac:dyDescent="0.3">
      <c r="A4507" s="101" t="s">
        <v>1573</v>
      </c>
      <c r="B4507" s="131">
        <v>500000</v>
      </c>
      <c r="C4507" s="141"/>
      <c r="D4507" s="141"/>
      <c r="E4507" s="12">
        <f t="shared" si="125"/>
        <v>500000</v>
      </c>
    </row>
    <row r="4508" spans="1:5" x14ac:dyDescent="0.3">
      <c r="A4508" s="37" t="s">
        <v>1574</v>
      </c>
      <c r="B4508" s="402">
        <v>2000000</v>
      </c>
      <c r="C4508" s="12"/>
      <c r="D4508" s="12"/>
      <c r="E4508" s="12">
        <f t="shared" si="125"/>
        <v>2000000</v>
      </c>
    </row>
    <row r="4509" spans="1:5" x14ac:dyDescent="0.3">
      <c r="A4509" s="6" t="s">
        <v>56</v>
      </c>
      <c r="B4509" s="7">
        <f>B4507+B4508</f>
        <v>2500000</v>
      </c>
      <c r="C4509" s="7">
        <f>C4507+C4508</f>
        <v>0</v>
      </c>
      <c r="D4509" s="7">
        <f>D4507+D4508</f>
        <v>0</v>
      </c>
      <c r="E4509" s="7">
        <f>E4507+E4508</f>
        <v>2500000</v>
      </c>
    </row>
    <row r="4510" spans="1:5" x14ac:dyDescent="0.3">
      <c r="A4510" s="41" t="s">
        <v>72</v>
      </c>
      <c r="B4510" s="12"/>
      <c r="C4510" s="12"/>
      <c r="D4510" s="12"/>
      <c r="E4510" s="12">
        <f t="shared" si="125"/>
        <v>0</v>
      </c>
    </row>
    <row r="4511" spans="1:5" x14ac:dyDescent="0.3">
      <c r="A4511" s="37" t="s">
        <v>74</v>
      </c>
      <c r="B4511" s="40"/>
      <c r="C4511" s="40"/>
      <c r="D4511" s="40"/>
      <c r="E4511" s="12">
        <f t="shared" si="125"/>
        <v>0</v>
      </c>
    </row>
    <row r="4512" spans="1:5" x14ac:dyDescent="0.3">
      <c r="A4512" s="37" t="s">
        <v>1575</v>
      </c>
      <c r="B4512" s="40">
        <v>0</v>
      </c>
      <c r="C4512" s="40"/>
      <c r="D4512" s="40"/>
      <c r="E4512" s="12">
        <f t="shared" si="125"/>
        <v>0</v>
      </c>
    </row>
    <row r="4513" spans="1:5" x14ac:dyDescent="0.3">
      <c r="A4513" s="34" t="s">
        <v>138</v>
      </c>
      <c r="B4513" s="7">
        <v>0</v>
      </c>
      <c r="C4513" s="7"/>
      <c r="D4513" s="7"/>
      <c r="E4513" s="59">
        <f t="shared" si="125"/>
        <v>0</v>
      </c>
    </row>
    <row r="4514" spans="1:5" x14ac:dyDescent="0.3">
      <c r="A4514" s="41" t="s">
        <v>76</v>
      </c>
      <c r="B4514" s="48"/>
      <c r="C4514" s="48"/>
      <c r="D4514" s="48"/>
      <c r="E4514" s="12">
        <f t="shared" si="125"/>
        <v>0</v>
      </c>
    </row>
    <row r="4515" spans="1:5" x14ac:dyDescent="0.3">
      <c r="A4515" s="37" t="s">
        <v>1576</v>
      </c>
      <c r="B4515" s="40">
        <v>0</v>
      </c>
      <c r="C4515" s="40"/>
      <c r="D4515" s="40"/>
      <c r="E4515" s="12">
        <f t="shared" si="125"/>
        <v>0</v>
      </c>
    </row>
    <row r="4516" spans="1:5" x14ac:dyDescent="0.3">
      <c r="A4516" s="34" t="s">
        <v>138</v>
      </c>
      <c r="B4516" s="442">
        <v>0</v>
      </c>
      <c r="C4516" s="442"/>
      <c r="D4516" s="442"/>
      <c r="E4516" s="59">
        <f t="shared" si="125"/>
        <v>0</v>
      </c>
    </row>
    <row r="4517" spans="1:5" x14ac:dyDescent="0.3">
      <c r="A4517" s="22" t="s">
        <v>78</v>
      </c>
      <c r="B4517" s="443"/>
      <c r="C4517" s="443"/>
      <c r="D4517" s="443"/>
      <c r="E4517" s="12">
        <f t="shared" si="125"/>
        <v>0</v>
      </c>
    </row>
    <row r="4518" spans="1:5" x14ac:dyDescent="0.3">
      <c r="A4518" s="101" t="s">
        <v>1577</v>
      </c>
      <c r="B4518" s="112">
        <v>800000</v>
      </c>
      <c r="C4518" s="112">
        <v>1200000</v>
      </c>
      <c r="D4518" s="123"/>
      <c r="E4518" s="12">
        <f t="shared" si="125"/>
        <v>2000000</v>
      </c>
    </row>
    <row r="4519" spans="1:5" x14ac:dyDescent="0.3">
      <c r="A4519" s="6" t="s">
        <v>56</v>
      </c>
      <c r="B4519" s="444">
        <f>B4518</f>
        <v>800000</v>
      </c>
      <c r="C4519" s="444">
        <f>C4518</f>
        <v>1200000</v>
      </c>
      <c r="D4519" s="444">
        <f>D4518</f>
        <v>0</v>
      </c>
      <c r="E4519" s="444">
        <f>E4518</f>
        <v>2000000</v>
      </c>
    </row>
    <row r="4520" spans="1:5" x14ac:dyDescent="0.3">
      <c r="A4520" s="22" t="s">
        <v>80</v>
      </c>
      <c r="B4520" s="115"/>
      <c r="C4520" s="115"/>
      <c r="D4520" s="115"/>
      <c r="E4520" s="12">
        <f t="shared" si="125"/>
        <v>0</v>
      </c>
    </row>
    <row r="4521" spans="1:5" x14ac:dyDescent="0.3">
      <c r="A4521" s="101" t="s">
        <v>1578</v>
      </c>
      <c r="B4521" s="112">
        <v>500000</v>
      </c>
      <c r="C4521" s="123"/>
      <c r="D4521" s="123"/>
      <c r="E4521" s="12">
        <f t="shared" si="125"/>
        <v>500000</v>
      </c>
    </row>
    <row r="4522" spans="1:5" x14ac:dyDescent="0.3">
      <c r="A4522" s="37" t="s">
        <v>184</v>
      </c>
      <c r="B4522" s="112">
        <v>1000000</v>
      </c>
      <c r="C4522" s="112"/>
      <c r="D4522" s="112"/>
      <c r="E4522" s="12">
        <f t="shared" si="125"/>
        <v>1000000</v>
      </c>
    </row>
    <row r="4523" spans="1:5" x14ac:dyDescent="0.3">
      <c r="A4523" s="37" t="s">
        <v>1579</v>
      </c>
      <c r="B4523" s="112"/>
      <c r="C4523" s="112">
        <v>1000000</v>
      </c>
      <c r="D4523" s="112"/>
      <c r="E4523" s="12">
        <f t="shared" si="125"/>
        <v>1000000</v>
      </c>
    </row>
    <row r="4524" spans="1:5" x14ac:dyDescent="0.3">
      <c r="A4524" s="6" t="s">
        <v>56</v>
      </c>
      <c r="B4524" s="124">
        <f>B4521+B4522+B4523</f>
        <v>1500000</v>
      </c>
      <c r="C4524" s="124">
        <f>C4521+C4522+C4523</f>
        <v>1000000</v>
      </c>
      <c r="D4524" s="124">
        <f>D4521+D4522+D4523</f>
        <v>0</v>
      </c>
      <c r="E4524" s="124">
        <f>E4521+E4522+E4523</f>
        <v>2500000</v>
      </c>
    </row>
    <row r="4525" spans="1:5" x14ac:dyDescent="0.3">
      <c r="A4525" s="22" t="s">
        <v>82</v>
      </c>
      <c r="B4525" s="112"/>
      <c r="C4525" s="112"/>
      <c r="D4525" s="112"/>
      <c r="E4525" s="12">
        <f t="shared" si="125"/>
        <v>0</v>
      </c>
    </row>
    <row r="4526" spans="1:5" x14ac:dyDescent="0.3">
      <c r="A4526" s="101" t="s">
        <v>1325</v>
      </c>
      <c r="B4526" s="115">
        <v>3500000</v>
      </c>
      <c r="C4526" s="115"/>
      <c r="D4526" s="115"/>
      <c r="E4526" s="12">
        <f t="shared" si="125"/>
        <v>3500000</v>
      </c>
    </row>
    <row r="4527" spans="1:5" x14ac:dyDescent="0.3">
      <c r="A4527" s="101" t="s">
        <v>83</v>
      </c>
      <c r="B4527" s="115">
        <v>1500000</v>
      </c>
      <c r="C4527" s="115"/>
      <c r="D4527" s="115"/>
      <c r="E4527" s="12">
        <f t="shared" si="125"/>
        <v>1500000</v>
      </c>
    </row>
    <row r="4528" spans="1:5" x14ac:dyDescent="0.3">
      <c r="A4528" s="6" t="s">
        <v>56</v>
      </c>
      <c r="B4528" s="124">
        <v>5000000</v>
      </c>
      <c r="C4528" s="124"/>
      <c r="D4528" s="124"/>
      <c r="E4528" s="7">
        <f t="shared" si="125"/>
        <v>5000000</v>
      </c>
    </row>
    <row r="4529" spans="1:5" x14ac:dyDescent="0.3">
      <c r="A4529" s="22" t="s">
        <v>85</v>
      </c>
      <c r="B4529" s="115"/>
      <c r="C4529" s="115"/>
      <c r="D4529" s="115"/>
      <c r="E4529" s="12">
        <f t="shared" si="125"/>
        <v>0</v>
      </c>
    </row>
    <row r="4530" spans="1:5" x14ac:dyDescent="0.3">
      <c r="A4530" s="101" t="s">
        <v>396</v>
      </c>
      <c r="B4530" s="115">
        <v>0</v>
      </c>
      <c r="C4530" s="115"/>
      <c r="D4530" s="115"/>
      <c r="E4530" s="12">
        <f t="shared" si="125"/>
        <v>0</v>
      </c>
    </row>
    <row r="4531" spans="1:5" x14ac:dyDescent="0.3">
      <c r="A4531" s="101" t="s">
        <v>1580</v>
      </c>
      <c r="B4531" s="115">
        <v>1500000</v>
      </c>
      <c r="C4531" s="115">
        <v>2000000</v>
      </c>
      <c r="D4531" s="115"/>
      <c r="E4531" s="12">
        <f t="shared" si="125"/>
        <v>3500000</v>
      </c>
    </row>
    <row r="4532" spans="1:5" x14ac:dyDescent="0.3">
      <c r="A4532" s="101" t="s">
        <v>1581</v>
      </c>
      <c r="B4532" s="112">
        <v>800000</v>
      </c>
      <c r="C4532" s="123"/>
      <c r="D4532" s="123"/>
      <c r="E4532" s="12">
        <f t="shared" si="125"/>
        <v>800000</v>
      </c>
    </row>
    <row r="4533" spans="1:5" x14ac:dyDescent="0.3">
      <c r="A4533" s="101" t="s">
        <v>87</v>
      </c>
      <c r="B4533" s="112">
        <v>800000</v>
      </c>
      <c r="C4533" s="112">
        <v>1200000</v>
      </c>
      <c r="D4533" s="112"/>
      <c r="E4533" s="12">
        <f t="shared" si="125"/>
        <v>2000000</v>
      </c>
    </row>
    <row r="4534" spans="1:5" x14ac:dyDescent="0.3">
      <c r="A4534" s="101" t="s">
        <v>1579</v>
      </c>
      <c r="B4534" s="115">
        <v>1000000</v>
      </c>
      <c r="C4534" s="115"/>
      <c r="D4534" s="115">
        <v>1000000</v>
      </c>
      <c r="E4534" s="12">
        <f t="shared" si="125"/>
        <v>0</v>
      </c>
    </row>
    <row r="4535" spans="1:5" x14ac:dyDescent="0.3">
      <c r="A4535" s="6" t="s">
        <v>56</v>
      </c>
      <c r="B4535" s="444">
        <f>SUM(B4530:B4534)</f>
        <v>4100000</v>
      </c>
      <c r="C4535" s="444">
        <f>SUM(C4530:C4534)</f>
        <v>3200000</v>
      </c>
      <c r="D4535" s="444">
        <f>SUM(D4530:D4534)</f>
        <v>1000000</v>
      </c>
      <c r="E4535" s="444">
        <f>SUM(E4530:E4534)</f>
        <v>6300000</v>
      </c>
    </row>
    <row r="4536" spans="1:5" x14ac:dyDescent="0.3">
      <c r="A4536" s="22" t="s">
        <v>89</v>
      </c>
      <c r="B4536" s="115"/>
      <c r="C4536" s="115"/>
      <c r="D4536" s="115"/>
      <c r="E4536" s="12">
        <f t="shared" si="125"/>
        <v>0</v>
      </c>
    </row>
    <row r="4537" spans="1:5" x14ac:dyDescent="0.3">
      <c r="A4537" s="101" t="s">
        <v>185</v>
      </c>
      <c r="B4537" s="112">
        <v>9200000</v>
      </c>
      <c r="C4537" s="112">
        <v>10000000</v>
      </c>
      <c r="D4537" s="123"/>
      <c r="E4537" s="12">
        <f t="shared" si="125"/>
        <v>19200000</v>
      </c>
    </row>
    <row r="4538" spans="1:5" x14ac:dyDescent="0.3">
      <c r="A4538" s="6" t="s">
        <v>56</v>
      </c>
      <c r="B4538" s="124">
        <f>B4537</f>
        <v>9200000</v>
      </c>
      <c r="C4538" s="124">
        <f>C4537</f>
        <v>10000000</v>
      </c>
      <c r="D4538" s="124">
        <f>D4537</f>
        <v>0</v>
      </c>
      <c r="E4538" s="124">
        <f>E4537</f>
        <v>19200000</v>
      </c>
    </row>
    <row r="4539" spans="1:5" x14ac:dyDescent="0.3">
      <c r="A4539" s="22" t="s">
        <v>91</v>
      </c>
      <c r="B4539" s="115"/>
      <c r="C4539" s="115"/>
      <c r="D4539" s="115"/>
      <c r="E4539" s="12">
        <f t="shared" si="125"/>
        <v>0</v>
      </c>
    </row>
    <row r="4540" spans="1:5" x14ac:dyDescent="0.3">
      <c r="A4540" s="101" t="s">
        <v>92</v>
      </c>
      <c r="B4540" s="112">
        <v>50000</v>
      </c>
      <c r="C4540" s="123"/>
      <c r="D4540" s="123"/>
      <c r="E4540" s="12">
        <f t="shared" si="125"/>
        <v>50000</v>
      </c>
    </row>
    <row r="4541" spans="1:5" x14ac:dyDescent="0.3">
      <c r="A4541" s="37" t="s">
        <v>1582</v>
      </c>
      <c r="B4541" s="112"/>
      <c r="C4541" s="112"/>
      <c r="D4541" s="112"/>
      <c r="E4541" s="12">
        <f t="shared" si="125"/>
        <v>0</v>
      </c>
    </row>
    <row r="4542" spans="1:5" x14ac:dyDescent="0.3">
      <c r="A4542" s="6" t="s">
        <v>56</v>
      </c>
      <c r="B4542" s="444">
        <v>50000</v>
      </c>
      <c r="C4542" s="444"/>
      <c r="D4542" s="444"/>
      <c r="E4542" s="59">
        <f t="shared" si="125"/>
        <v>50000</v>
      </c>
    </row>
    <row r="4543" spans="1:5" x14ac:dyDescent="0.3">
      <c r="A4543" s="22" t="s">
        <v>186</v>
      </c>
      <c r="B4543" s="115"/>
      <c r="C4543" s="115"/>
      <c r="D4543" s="115"/>
      <c r="E4543" s="12">
        <f t="shared" si="125"/>
        <v>0</v>
      </c>
    </row>
    <row r="4544" spans="1:5" x14ac:dyDescent="0.3">
      <c r="A4544" s="22" t="s">
        <v>96</v>
      </c>
      <c r="B4544" s="123"/>
      <c r="C4544" s="123"/>
      <c r="D4544" s="123"/>
      <c r="E4544" s="12">
        <f t="shared" si="125"/>
        <v>0</v>
      </c>
    </row>
    <row r="4545" spans="1:5" x14ac:dyDescent="0.3">
      <c r="A4545" s="101" t="s">
        <v>97</v>
      </c>
      <c r="B4545" s="115">
        <v>2000000</v>
      </c>
      <c r="C4545" s="115"/>
      <c r="D4545" s="115"/>
      <c r="E4545" s="12">
        <f t="shared" si="125"/>
        <v>2000000</v>
      </c>
    </row>
    <row r="4546" spans="1:5" x14ac:dyDescent="0.3">
      <c r="A4546" s="6" t="s">
        <v>56</v>
      </c>
      <c r="B4546" s="444">
        <v>2000000</v>
      </c>
      <c r="C4546" s="444"/>
      <c r="D4546" s="444"/>
      <c r="E4546" s="59">
        <f t="shared" si="125"/>
        <v>2000000</v>
      </c>
    </row>
    <row r="4547" spans="1:5" x14ac:dyDescent="0.3">
      <c r="A4547" s="22" t="s">
        <v>98</v>
      </c>
      <c r="B4547" s="115"/>
      <c r="C4547" s="115"/>
      <c r="D4547" s="115"/>
      <c r="E4547" s="12">
        <f t="shared" si="125"/>
        <v>0</v>
      </c>
    </row>
    <row r="4548" spans="1:5" x14ac:dyDescent="0.3">
      <c r="A4548" s="101" t="s">
        <v>1329</v>
      </c>
      <c r="B4548" s="112">
        <v>8000000</v>
      </c>
      <c r="C4548" s="112">
        <v>42000000</v>
      </c>
      <c r="D4548" s="123"/>
      <c r="E4548" s="12">
        <f t="shared" si="125"/>
        <v>50000000</v>
      </c>
    </row>
    <row r="4549" spans="1:5" x14ac:dyDescent="0.3">
      <c r="A4549" s="101" t="s">
        <v>1583</v>
      </c>
      <c r="B4549" s="115">
        <v>3480553</v>
      </c>
      <c r="C4549" s="115">
        <v>3700399</v>
      </c>
      <c r="D4549" s="115"/>
      <c r="E4549" s="12">
        <f t="shared" si="125"/>
        <v>7180952</v>
      </c>
    </row>
    <row r="4550" spans="1:5" x14ac:dyDescent="0.3">
      <c r="A4550" s="6" t="s">
        <v>56</v>
      </c>
      <c r="B4550" s="124">
        <f>B4548+B4549</f>
        <v>11480553</v>
      </c>
      <c r="C4550" s="124">
        <f>C4548+C4549</f>
        <v>45700399</v>
      </c>
      <c r="D4550" s="444">
        <f>D4548+D4549</f>
        <v>0</v>
      </c>
      <c r="E4550" s="124">
        <f>E4548+E4549</f>
        <v>57180952</v>
      </c>
    </row>
    <row r="4551" spans="1:5" x14ac:dyDescent="0.3">
      <c r="A4551" s="22" t="s">
        <v>102</v>
      </c>
      <c r="B4551" s="123"/>
      <c r="C4551" s="123"/>
      <c r="D4551" s="123"/>
      <c r="E4551" s="12">
        <f t="shared" si="125"/>
        <v>0</v>
      </c>
    </row>
    <row r="4552" spans="1:5" x14ac:dyDescent="0.3">
      <c r="A4552" s="101" t="s">
        <v>103</v>
      </c>
      <c r="B4552" s="115">
        <v>0</v>
      </c>
      <c r="C4552" s="115"/>
      <c r="D4552" s="115"/>
      <c r="E4552" s="12">
        <f t="shared" si="125"/>
        <v>0</v>
      </c>
    </row>
    <row r="4553" spans="1:5" x14ac:dyDescent="0.3">
      <c r="A4553" s="101" t="s">
        <v>104</v>
      </c>
      <c r="B4553" s="115">
        <v>500000</v>
      </c>
      <c r="C4553" s="115"/>
      <c r="D4553" s="115"/>
      <c r="E4553" s="12">
        <f t="shared" si="125"/>
        <v>500000</v>
      </c>
    </row>
    <row r="4554" spans="1:5" x14ac:dyDescent="0.3">
      <c r="A4554" s="6" t="s">
        <v>56</v>
      </c>
      <c r="B4554" s="444">
        <v>500000</v>
      </c>
      <c r="C4554" s="444"/>
      <c r="D4554" s="444"/>
      <c r="E4554" s="7">
        <f t="shared" si="125"/>
        <v>500000</v>
      </c>
    </row>
    <row r="4555" spans="1:5" x14ac:dyDescent="0.3">
      <c r="A4555" s="84"/>
      <c r="B4555" s="115"/>
      <c r="C4555" s="115"/>
      <c r="D4555" s="115"/>
      <c r="E4555" s="12">
        <f t="shared" si="125"/>
        <v>0</v>
      </c>
    </row>
    <row r="4556" spans="1:5" x14ac:dyDescent="0.3">
      <c r="A4556" s="6" t="s">
        <v>266</v>
      </c>
      <c r="B4556" s="124">
        <f>B4502+B4505+B4509+B4516+B4519+B4524+B4528+B4535+B4538+B4542+B4546+B4550+B4554</f>
        <v>37780553</v>
      </c>
      <c r="C4556" s="124">
        <f>C4502+C4505+C4509+C4516+C4519+C4524+C4528+C4535+C4538+C4542+C4546+C4550+C4554</f>
        <v>61100399</v>
      </c>
      <c r="D4556" s="124">
        <f>D4502+D4505+D4509+D4516+D4519+D4524+D4528+D4535+D4538+D4542+D4546+D4550+D4554</f>
        <v>1000000</v>
      </c>
      <c r="E4556" s="124">
        <f>E4502+E4505+E4509+E4516+E4519+E4524+E4528+E4535+E4538+E4542+E4546+E4550+E4554</f>
        <v>97880952</v>
      </c>
    </row>
    <row r="4557" spans="1:5" x14ac:dyDescent="0.3">
      <c r="A4557" s="445"/>
      <c r="B4557" s="115"/>
      <c r="C4557" s="115"/>
      <c r="D4557" s="115"/>
      <c r="E4557" s="115"/>
    </row>
    <row r="4558" spans="1:5" x14ac:dyDescent="0.3">
      <c r="A4558" s="445" t="s">
        <v>1584</v>
      </c>
      <c r="B4558" s="115"/>
      <c r="C4558" s="115"/>
      <c r="D4558" s="115"/>
      <c r="E4558" s="115"/>
    </row>
    <row r="4559" spans="1:5" x14ac:dyDescent="0.3">
      <c r="A4559" s="216" t="s">
        <v>1585</v>
      </c>
      <c r="B4559" s="115"/>
      <c r="C4559" s="115">
        <v>26080</v>
      </c>
      <c r="D4559" s="115">
        <f>C4559</f>
        <v>26080</v>
      </c>
      <c r="E4559" s="115">
        <f>B4559+C4559-D4559</f>
        <v>0</v>
      </c>
    </row>
    <row r="4560" spans="1:5" x14ac:dyDescent="0.3">
      <c r="A4560" s="216" t="s">
        <v>1586</v>
      </c>
      <c r="B4560" s="115"/>
      <c r="C4560" s="115">
        <v>443150</v>
      </c>
      <c r="D4560" s="115"/>
      <c r="E4560" s="115">
        <f t="shared" ref="E4560:E4623" si="126">B4560+C4560-D4560</f>
        <v>443150</v>
      </c>
    </row>
    <row r="4561" spans="1:5" x14ac:dyDescent="0.3">
      <c r="A4561" s="216" t="s">
        <v>333</v>
      </c>
      <c r="B4561" s="123"/>
      <c r="C4561" s="115">
        <v>699999</v>
      </c>
      <c r="D4561" s="123"/>
      <c r="E4561" s="115">
        <f t="shared" si="126"/>
        <v>699999</v>
      </c>
    </row>
    <row r="4562" spans="1:5" x14ac:dyDescent="0.3">
      <c r="A4562" s="216" t="s">
        <v>1587</v>
      </c>
      <c r="B4562" s="115"/>
      <c r="C4562" s="115">
        <v>2049320</v>
      </c>
      <c r="D4562" s="115"/>
      <c r="E4562" s="115">
        <f t="shared" si="126"/>
        <v>2049320</v>
      </c>
    </row>
    <row r="4563" spans="1:5" x14ac:dyDescent="0.3">
      <c r="A4563" s="216" t="s">
        <v>1588</v>
      </c>
      <c r="B4563" s="115"/>
      <c r="C4563" s="115">
        <v>2554000</v>
      </c>
      <c r="D4563" s="115"/>
      <c r="E4563" s="115">
        <f t="shared" si="126"/>
        <v>2554000</v>
      </c>
    </row>
    <row r="4564" spans="1:5" x14ac:dyDescent="0.3">
      <c r="A4564" s="93" t="s">
        <v>1589</v>
      </c>
      <c r="B4564" s="115"/>
      <c r="C4564" s="115">
        <v>7700</v>
      </c>
      <c r="D4564" s="115">
        <f t="shared" ref="D4564:D4569" si="127">C4564</f>
        <v>7700</v>
      </c>
      <c r="E4564" s="115">
        <f t="shared" si="126"/>
        <v>0</v>
      </c>
    </row>
    <row r="4565" spans="1:5" x14ac:dyDescent="0.3">
      <c r="A4565" s="93" t="s">
        <v>1344</v>
      </c>
      <c r="B4565" s="123"/>
      <c r="C4565" s="112">
        <v>15215</v>
      </c>
      <c r="D4565" s="115">
        <f t="shared" si="127"/>
        <v>15215</v>
      </c>
      <c r="E4565" s="115">
        <f t="shared" si="126"/>
        <v>0</v>
      </c>
    </row>
    <row r="4566" spans="1:5" x14ac:dyDescent="0.3">
      <c r="A4566" s="93" t="s">
        <v>1344</v>
      </c>
      <c r="B4566" s="115"/>
      <c r="C4566" s="115">
        <v>4470</v>
      </c>
      <c r="D4566" s="115">
        <f t="shared" si="127"/>
        <v>4470</v>
      </c>
      <c r="E4566" s="115">
        <f t="shared" si="126"/>
        <v>0</v>
      </c>
    </row>
    <row r="4567" spans="1:5" x14ac:dyDescent="0.3">
      <c r="A4567" s="93" t="s">
        <v>1344</v>
      </c>
      <c r="B4567" s="122"/>
      <c r="C4567" s="122">
        <v>7065</v>
      </c>
      <c r="D4567" s="115">
        <f t="shared" si="127"/>
        <v>7065</v>
      </c>
      <c r="E4567" s="115">
        <f t="shared" si="126"/>
        <v>0</v>
      </c>
    </row>
    <row r="4568" spans="1:5" x14ac:dyDescent="0.3">
      <c r="A4568" s="93" t="s">
        <v>1344</v>
      </c>
      <c r="B4568" s="123"/>
      <c r="C4568" s="112">
        <v>7160</v>
      </c>
      <c r="D4568" s="115">
        <f t="shared" si="127"/>
        <v>7160</v>
      </c>
      <c r="E4568" s="115">
        <f t="shared" si="126"/>
        <v>0</v>
      </c>
    </row>
    <row r="4569" spans="1:5" x14ac:dyDescent="0.3">
      <c r="A4569" s="93" t="s">
        <v>1590</v>
      </c>
      <c r="B4569" s="115"/>
      <c r="C4569" s="115">
        <v>130000</v>
      </c>
      <c r="D4569" s="115">
        <f t="shared" si="127"/>
        <v>130000</v>
      </c>
      <c r="E4569" s="115">
        <f t="shared" si="126"/>
        <v>0</v>
      </c>
    </row>
    <row r="4570" spans="1:5" x14ac:dyDescent="0.3">
      <c r="A4570" s="93" t="s">
        <v>1591</v>
      </c>
      <c r="B4570" s="115"/>
      <c r="C4570" s="115">
        <v>321000</v>
      </c>
      <c r="D4570" s="115"/>
      <c r="E4570" s="115">
        <f t="shared" si="126"/>
        <v>321000</v>
      </c>
    </row>
    <row r="4571" spans="1:5" x14ac:dyDescent="0.3">
      <c r="A4571" s="93" t="s">
        <v>1592</v>
      </c>
      <c r="B4571" s="115"/>
      <c r="C4571" s="115">
        <v>28000</v>
      </c>
      <c r="D4571" s="115">
        <f>C4571</f>
        <v>28000</v>
      </c>
      <c r="E4571" s="115">
        <f t="shared" si="126"/>
        <v>0</v>
      </c>
    </row>
    <row r="4572" spans="1:5" x14ac:dyDescent="0.3">
      <c r="A4572" s="93" t="s">
        <v>1592</v>
      </c>
      <c r="B4572" s="115"/>
      <c r="C4572" s="115">
        <v>148000</v>
      </c>
      <c r="D4572" s="115">
        <f>C4572</f>
        <v>148000</v>
      </c>
      <c r="E4572" s="115">
        <f t="shared" si="126"/>
        <v>0</v>
      </c>
    </row>
    <row r="4573" spans="1:5" x14ac:dyDescent="0.3">
      <c r="A4573" s="93" t="s">
        <v>1592</v>
      </c>
      <c r="B4573" s="123"/>
      <c r="C4573" s="112">
        <v>19400</v>
      </c>
      <c r="D4573" s="112">
        <f>C4573</f>
        <v>19400</v>
      </c>
      <c r="E4573" s="115">
        <f t="shared" si="126"/>
        <v>0</v>
      </c>
    </row>
    <row r="4574" spans="1:5" x14ac:dyDescent="0.3">
      <c r="A4574" s="93" t="s">
        <v>1592</v>
      </c>
      <c r="B4574" s="115"/>
      <c r="C4574" s="115">
        <v>17980</v>
      </c>
      <c r="D4574" s="115">
        <f>C4574</f>
        <v>17980</v>
      </c>
      <c r="E4574" s="115">
        <f t="shared" si="126"/>
        <v>0</v>
      </c>
    </row>
    <row r="4575" spans="1:5" x14ac:dyDescent="0.3">
      <c r="A4575" s="93" t="s">
        <v>1592</v>
      </c>
      <c r="B4575" s="104"/>
      <c r="C4575" s="104">
        <v>378500</v>
      </c>
      <c r="D4575" s="104"/>
      <c r="E4575" s="115">
        <f t="shared" si="126"/>
        <v>378500</v>
      </c>
    </row>
    <row r="4576" spans="1:5" x14ac:dyDescent="0.3">
      <c r="A4576" s="93" t="s">
        <v>1592</v>
      </c>
      <c r="B4576" s="115"/>
      <c r="C4576" s="115">
        <v>89800</v>
      </c>
      <c r="D4576" s="115">
        <f>C4576</f>
        <v>89800</v>
      </c>
      <c r="E4576" s="115">
        <f t="shared" si="126"/>
        <v>0</v>
      </c>
    </row>
    <row r="4577" spans="1:5" x14ac:dyDescent="0.3">
      <c r="A4577" s="93" t="s">
        <v>1592</v>
      </c>
      <c r="B4577" s="123"/>
      <c r="C4577" s="112">
        <v>64000</v>
      </c>
      <c r="D4577" s="115">
        <f t="shared" ref="D4577:D4583" si="128">C4577</f>
        <v>64000</v>
      </c>
      <c r="E4577" s="115">
        <f t="shared" si="126"/>
        <v>0</v>
      </c>
    </row>
    <row r="4578" spans="1:5" x14ac:dyDescent="0.3">
      <c r="A4578" s="93" t="s">
        <v>1592</v>
      </c>
      <c r="B4578" s="115"/>
      <c r="C4578" s="115">
        <v>55500</v>
      </c>
      <c r="D4578" s="115">
        <f t="shared" si="128"/>
        <v>55500</v>
      </c>
      <c r="E4578" s="115">
        <f t="shared" si="126"/>
        <v>0</v>
      </c>
    </row>
    <row r="4579" spans="1:5" x14ac:dyDescent="0.3">
      <c r="A4579" s="93" t="s">
        <v>1592</v>
      </c>
      <c r="B4579" s="123"/>
      <c r="C4579" s="112">
        <v>39600</v>
      </c>
      <c r="D4579" s="115">
        <f t="shared" si="128"/>
        <v>39600</v>
      </c>
      <c r="E4579" s="115">
        <f t="shared" si="126"/>
        <v>0</v>
      </c>
    </row>
    <row r="4580" spans="1:5" x14ac:dyDescent="0.3">
      <c r="A4580" s="93" t="s">
        <v>1592</v>
      </c>
      <c r="B4580" s="326"/>
      <c r="C4580" s="326">
        <v>66650</v>
      </c>
      <c r="D4580" s="115">
        <f t="shared" si="128"/>
        <v>66650</v>
      </c>
      <c r="E4580" s="115">
        <f t="shared" si="126"/>
        <v>0</v>
      </c>
    </row>
    <row r="4581" spans="1:5" x14ac:dyDescent="0.3">
      <c r="A4581" s="93" t="s">
        <v>1592</v>
      </c>
      <c r="B4581" s="326"/>
      <c r="C4581" s="14">
        <v>156250</v>
      </c>
      <c r="D4581" s="115"/>
      <c r="E4581" s="115">
        <f t="shared" si="126"/>
        <v>156250</v>
      </c>
    </row>
    <row r="4582" spans="1:5" x14ac:dyDescent="0.3">
      <c r="A4582" s="93" t="s">
        <v>1592</v>
      </c>
      <c r="B4582" s="326"/>
      <c r="C4582" s="14">
        <v>86600</v>
      </c>
      <c r="D4582" s="115">
        <f t="shared" si="128"/>
        <v>86600</v>
      </c>
      <c r="E4582" s="115">
        <f t="shared" si="126"/>
        <v>0</v>
      </c>
    </row>
    <row r="4583" spans="1:5" x14ac:dyDescent="0.3">
      <c r="A4583" s="93" t="s">
        <v>1593</v>
      </c>
      <c r="B4583" s="326"/>
      <c r="C4583" s="14">
        <v>35950</v>
      </c>
      <c r="D4583" s="115">
        <f t="shared" si="128"/>
        <v>35950</v>
      </c>
      <c r="E4583" s="115">
        <f t="shared" si="126"/>
        <v>0</v>
      </c>
    </row>
    <row r="4584" spans="1:5" x14ac:dyDescent="0.3">
      <c r="A4584" s="93" t="s">
        <v>1594</v>
      </c>
      <c r="B4584" s="446"/>
      <c r="C4584" s="108">
        <v>499910</v>
      </c>
      <c r="D4584" s="21"/>
      <c r="E4584" s="115">
        <f t="shared" si="126"/>
        <v>499910</v>
      </c>
    </row>
    <row r="4585" spans="1:5" x14ac:dyDescent="0.3">
      <c r="A4585" s="93" t="s">
        <v>1592</v>
      </c>
      <c r="B4585" s="446"/>
      <c r="C4585" s="108">
        <v>358170.88</v>
      </c>
      <c r="D4585" s="21"/>
      <c r="E4585" s="115">
        <f t="shared" si="126"/>
        <v>358170.88</v>
      </c>
    </row>
    <row r="4586" spans="1:5" x14ac:dyDescent="0.3">
      <c r="A4586" s="93" t="s">
        <v>1592</v>
      </c>
      <c r="B4586" s="446"/>
      <c r="C4586" s="108">
        <v>386841.59999999998</v>
      </c>
      <c r="D4586" s="21"/>
      <c r="E4586" s="115">
        <f t="shared" si="126"/>
        <v>386841.59999999998</v>
      </c>
    </row>
    <row r="4587" spans="1:5" x14ac:dyDescent="0.3">
      <c r="A4587" s="93" t="s">
        <v>1592</v>
      </c>
      <c r="B4587" s="446"/>
      <c r="C4587" s="108">
        <v>31180.799999999999</v>
      </c>
      <c r="D4587" s="21">
        <f>C4587</f>
        <v>31180.799999999999</v>
      </c>
      <c r="E4587" s="115">
        <f t="shared" si="126"/>
        <v>0</v>
      </c>
    </row>
    <row r="4588" spans="1:5" x14ac:dyDescent="0.3">
      <c r="A4588" s="93" t="s">
        <v>1592</v>
      </c>
      <c r="B4588" s="446"/>
      <c r="C4588" s="108">
        <v>273896</v>
      </c>
      <c r="D4588" s="21"/>
      <c r="E4588" s="115">
        <f t="shared" si="126"/>
        <v>273896</v>
      </c>
    </row>
    <row r="4589" spans="1:5" x14ac:dyDescent="0.3">
      <c r="A4589" s="93" t="s">
        <v>1592</v>
      </c>
      <c r="B4589" s="446"/>
      <c r="C4589" s="108">
        <v>78054.399999999994</v>
      </c>
      <c r="D4589" s="21">
        <f>C4589</f>
        <v>78054.399999999994</v>
      </c>
      <c r="E4589" s="115">
        <f t="shared" si="126"/>
        <v>0</v>
      </c>
    </row>
    <row r="4590" spans="1:5" x14ac:dyDescent="0.3">
      <c r="A4590" s="93" t="s">
        <v>1592</v>
      </c>
      <c r="B4590" s="446"/>
      <c r="C4590" s="108">
        <v>82963.199999999997</v>
      </c>
      <c r="D4590" s="21">
        <f>C4590</f>
        <v>82963.199999999997</v>
      </c>
      <c r="E4590" s="115">
        <f t="shared" si="126"/>
        <v>0</v>
      </c>
    </row>
    <row r="4591" spans="1:5" x14ac:dyDescent="0.3">
      <c r="A4591" s="93" t="s">
        <v>1591</v>
      </c>
      <c r="B4591" s="446"/>
      <c r="C4591" s="108">
        <v>178400</v>
      </c>
      <c r="D4591" s="21"/>
      <c r="E4591" s="115">
        <f t="shared" si="126"/>
        <v>178400</v>
      </c>
    </row>
    <row r="4592" spans="1:5" x14ac:dyDescent="0.3">
      <c r="A4592" s="93" t="s">
        <v>1595</v>
      </c>
      <c r="B4592" s="446"/>
      <c r="C4592" s="108">
        <v>499850</v>
      </c>
      <c r="D4592" s="21"/>
      <c r="E4592" s="115">
        <f t="shared" si="126"/>
        <v>499850</v>
      </c>
    </row>
    <row r="4593" spans="1:5" x14ac:dyDescent="0.3">
      <c r="A4593" s="93" t="s">
        <v>1596</v>
      </c>
      <c r="B4593" s="326"/>
      <c r="C4593" s="108">
        <v>25080</v>
      </c>
      <c r="D4593" s="14">
        <f>C4593</f>
        <v>25080</v>
      </c>
      <c r="E4593" s="115">
        <f t="shared" si="126"/>
        <v>0</v>
      </c>
    </row>
    <row r="4594" spans="1:5" x14ac:dyDescent="0.3">
      <c r="A4594" s="93" t="s">
        <v>1592</v>
      </c>
      <c r="B4594" s="446"/>
      <c r="C4594" s="108">
        <v>686140</v>
      </c>
      <c r="D4594" s="21"/>
      <c r="E4594" s="115">
        <f t="shared" si="126"/>
        <v>686140</v>
      </c>
    </row>
    <row r="4595" spans="1:5" x14ac:dyDescent="0.3">
      <c r="A4595" s="93" t="s">
        <v>1592</v>
      </c>
      <c r="B4595" s="446"/>
      <c r="C4595" s="108">
        <v>303828.36</v>
      </c>
      <c r="D4595" s="21"/>
      <c r="E4595" s="115">
        <f t="shared" si="126"/>
        <v>303828.36</v>
      </c>
    </row>
    <row r="4596" spans="1:5" x14ac:dyDescent="0.3">
      <c r="A4596" s="93" t="s">
        <v>1592</v>
      </c>
      <c r="B4596" s="446"/>
      <c r="C4596" s="14">
        <v>1793412.2</v>
      </c>
      <c r="D4596" s="21"/>
      <c r="E4596" s="115">
        <f t="shared" si="126"/>
        <v>1793412.2</v>
      </c>
    </row>
    <row r="4597" spans="1:5" x14ac:dyDescent="0.3">
      <c r="A4597" s="93" t="s">
        <v>1592</v>
      </c>
      <c r="B4597" s="326"/>
      <c r="C4597" s="14">
        <v>699314.12</v>
      </c>
      <c r="D4597" s="14"/>
      <c r="E4597" s="115">
        <f t="shared" si="126"/>
        <v>699314.12</v>
      </c>
    </row>
    <row r="4598" spans="1:5" x14ac:dyDescent="0.3">
      <c r="A4598" s="93" t="s">
        <v>1592</v>
      </c>
      <c r="B4598" s="326"/>
      <c r="C4598" s="14">
        <v>125280</v>
      </c>
      <c r="D4598" s="14">
        <f>C4598</f>
        <v>125280</v>
      </c>
      <c r="E4598" s="115">
        <f t="shared" si="126"/>
        <v>0</v>
      </c>
    </row>
    <row r="4599" spans="1:5" x14ac:dyDescent="0.3">
      <c r="A4599" s="93" t="s">
        <v>1592</v>
      </c>
      <c r="B4599" s="446"/>
      <c r="C4599" s="14">
        <v>532185.96</v>
      </c>
      <c r="D4599" s="21"/>
      <c r="E4599" s="115">
        <f t="shared" si="126"/>
        <v>532185.96</v>
      </c>
    </row>
    <row r="4600" spans="1:5" x14ac:dyDescent="0.3">
      <c r="A4600" s="93" t="s">
        <v>1592</v>
      </c>
      <c r="B4600" s="326"/>
      <c r="C4600" s="14">
        <v>556660.80000000005</v>
      </c>
      <c r="D4600" s="14"/>
      <c r="E4600" s="115">
        <f t="shared" si="126"/>
        <v>556660.80000000005</v>
      </c>
    </row>
    <row r="4601" spans="1:5" x14ac:dyDescent="0.3">
      <c r="A4601" s="93" t="s">
        <v>1597</v>
      </c>
      <c r="B4601" s="446"/>
      <c r="C4601" s="14">
        <v>385851</v>
      </c>
      <c r="D4601" s="21"/>
      <c r="E4601" s="115">
        <f t="shared" si="126"/>
        <v>385851</v>
      </c>
    </row>
    <row r="4602" spans="1:5" x14ac:dyDescent="0.3">
      <c r="A4602" s="93" t="s">
        <v>1592</v>
      </c>
      <c r="B4602" s="326"/>
      <c r="C4602" s="14">
        <v>202536</v>
      </c>
      <c r="D4602" s="108"/>
      <c r="E4602" s="115">
        <f t="shared" si="126"/>
        <v>202536</v>
      </c>
    </row>
    <row r="4603" spans="1:5" x14ac:dyDescent="0.3">
      <c r="A4603" s="93" t="s">
        <v>1592</v>
      </c>
      <c r="B4603" s="447"/>
      <c r="C4603" s="14">
        <v>92800</v>
      </c>
      <c r="D4603" s="108">
        <f>C4603</f>
        <v>92800</v>
      </c>
      <c r="E4603" s="115">
        <f t="shared" si="126"/>
        <v>0</v>
      </c>
    </row>
    <row r="4604" spans="1:5" x14ac:dyDescent="0.3">
      <c r="A4604" s="93" t="s">
        <v>1592</v>
      </c>
      <c r="B4604" s="446"/>
      <c r="C4604" s="14">
        <v>101600</v>
      </c>
      <c r="D4604" s="21">
        <f>C4604</f>
        <v>101600</v>
      </c>
      <c r="E4604" s="115">
        <f t="shared" si="126"/>
        <v>0</v>
      </c>
    </row>
    <row r="4605" spans="1:5" x14ac:dyDescent="0.3">
      <c r="A4605" s="93" t="s">
        <v>1592</v>
      </c>
      <c r="B4605" s="446"/>
      <c r="C4605" s="14">
        <v>245100</v>
      </c>
      <c r="D4605" s="21"/>
      <c r="E4605" s="115">
        <f t="shared" si="126"/>
        <v>245100</v>
      </c>
    </row>
    <row r="4606" spans="1:5" x14ac:dyDescent="0.3">
      <c r="A4606" s="93" t="s">
        <v>1592</v>
      </c>
      <c r="B4606" s="326"/>
      <c r="C4606" s="108">
        <v>113400</v>
      </c>
      <c r="D4606" s="14"/>
      <c r="E4606" s="115">
        <f t="shared" si="126"/>
        <v>113400</v>
      </c>
    </row>
    <row r="4607" spans="1:5" x14ac:dyDescent="0.3">
      <c r="A4607" s="93" t="s">
        <v>1592</v>
      </c>
      <c r="B4607" s="326"/>
      <c r="C4607" s="108">
        <v>95000</v>
      </c>
      <c r="D4607" s="14">
        <f>C4607</f>
        <v>95000</v>
      </c>
      <c r="E4607" s="115">
        <f t="shared" si="126"/>
        <v>0</v>
      </c>
    </row>
    <row r="4608" spans="1:5" x14ac:dyDescent="0.3">
      <c r="A4608" s="93" t="s">
        <v>1592</v>
      </c>
      <c r="B4608" s="326"/>
      <c r="C4608" s="108">
        <v>145600</v>
      </c>
      <c r="D4608" s="14"/>
      <c r="E4608" s="115">
        <f t="shared" si="126"/>
        <v>145600</v>
      </c>
    </row>
    <row r="4609" spans="1:5" x14ac:dyDescent="0.3">
      <c r="A4609" s="93" t="s">
        <v>1592</v>
      </c>
      <c r="B4609" s="446"/>
      <c r="C4609" s="108">
        <v>115000</v>
      </c>
      <c r="D4609" s="21"/>
      <c r="E4609" s="115">
        <f t="shared" si="126"/>
        <v>115000</v>
      </c>
    </row>
    <row r="4610" spans="1:5" x14ac:dyDescent="0.3">
      <c r="A4610" s="93" t="s">
        <v>1592</v>
      </c>
      <c r="B4610" s="446"/>
      <c r="C4610" s="108">
        <v>221328</v>
      </c>
      <c r="D4610" s="21"/>
      <c r="E4610" s="115">
        <f t="shared" si="126"/>
        <v>221328</v>
      </c>
    </row>
    <row r="4611" spans="1:5" x14ac:dyDescent="0.3">
      <c r="A4611" s="93" t="s">
        <v>1592</v>
      </c>
      <c r="B4611" s="326"/>
      <c r="C4611" s="108">
        <v>153120</v>
      </c>
      <c r="D4611" s="14"/>
      <c r="E4611" s="115">
        <f t="shared" si="126"/>
        <v>153120</v>
      </c>
    </row>
    <row r="4612" spans="1:5" x14ac:dyDescent="0.3">
      <c r="A4612" s="93" t="s">
        <v>1592</v>
      </c>
      <c r="B4612" s="326"/>
      <c r="C4612" s="108">
        <v>308444</v>
      </c>
      <c r="D4612" s="14"/>
      <c r="E4612" s="115">
        <f t="shared" si="126"/>
        <v>308444</v>
      </c>
    </row>
    <row r="4613" spans="1:5" x14ac:dyDescent="0.3">
      <c r="A4613" s="93" t="s">
        <v>1592</v>
      </c>
      <c r="B4613" s="326"/>
      <c r="C4613" s="108">
        <v>47328</v>
      </c>
      <c r="D4613" s="14">
        <f>C4613</f>
        <v>47328</v>
      </c>
      <c r="E4613" s="115">
        <f t="shared" si="126"/>
        <v>0</v>
      </c>
    </row>
    <row r="4614" spans="1:5" x14ac:dyDescent="0.3">
      <c r="A4614" s="93" t="s">
        <v>1592</v>
      </c>
      <c r="B4614" s="446"/>
      <c r="C4614" s="108">
        <v>302760</v>
      </c>
      <c r="D4614" s="21"/>
      <c r="E4614" s="115">
        <f t="shared" si="126"/>
        <v>302760</v>
      </c>
    </row>
    <row r="4615" spans="1:5" x14ac:dyDescent="0.3">
      <c r="A4615" s="93" t="s">
        <v>1592</v>
      </c>
      <c r="B4615" s="446"/>
      <c r="C4615" s="108">
        <v>206248</v>
      </c>
      <c r="D4615" s="21"/>
      <c r="E4615" s="115">
        <f t="shared" si="126"/>
        <v>206248</v>
      </c>
    </row>
    <row r="4616" spans="1:5" x14ac:dyDescent="0.3">
      <c r="A4616" s="93" t="s">
        <v>1592</v>
      </c>
      <c r="B4616" s="326"/>
      <c r="C4616" s="108">
        <v>406000</v>
      </c>
      <c r="D4616" s="14"/>
      <c r="E4616" s="115">
        <f t="shared" si="126"/>
        <v>406000</v>
      </c>
    </row>
    <row r="4617" spans="1:5" x14ac:dyDescent="0.3">
      <c r="A4617" s="93" t="s">
        <v>1592</v>
      </c>
      <c r="B4617" s="326"/>
      <c r="C4617" s="108">
        <v>133052</v>
      </c>
      <c r="D4617" s="14"/>
      <c r="E4617" s="115">
        <f t="shared" si="126"/>
        <v>133052</v>
      </c>
    </row>
    <row r="4618" spans="1:5" x14ac:dyDescent="0.3">
      <c r="A4618" s="93" t="s">
        <v>1592</v>
      </c>
      <c r="B4618" s="446"/>
      <c r="C4618" s="108">
        <v>247312</v>
      </c>
      <c r="D4618" s="21"/>
      <c r="E4618" s="115">
        <f t="shared" si="126"/>
        <v>247312</v>
      </c>
    </row>
    <row r="4619" spans="1:5" x14ac:dyDescent="0.3">
      <c r="A4619" s="93" t="s">
        <v>1344</v>
      </c>
      <c r="B4619" s="446"/>
      <c r="C4619" s="108">
        <v>15000</v>
      </c>
      <c r="D4619" s="21">
        <f>C4619</f>
        <v>15000</v>
      </c>
      <c r="E4619" s="115">
        <f t="shared" si="126"/>
        <v>0</v>
      </c>
    </row>
    <row r="4620" spans="1:5" x14ac:dyDescent="0.3">
      <c r="A4620" s="93" t="s">
        <v>1344</v>
      </c>
      <c r="B4620" s="446"/>
      <c r="C4620" s="108">
        <v>1400</v>
      </c>
      <c r="D4620" s="21">
        <f t="shared" ref="D4620:D4632" si="129">C4620</f>
        <v>1400</v>
      </c>
      <c r="E4620" s="115">
        <f t="shared" si="126"/>
        <v>0</v>
      </c>
    </row>
    <row r="4621" spans="1:5" x14ac:dyDescent="0.3">
      <c r="A4621" s="93" t="s">
        <v>1585</v>
      </c>
      <c r="B4621" s="326"/>
      <c r="C4621" s="14">
        <v>4455</v>
      </c>
      <c r="D4621" s="21">
        <f t="shared" si="129"/>
        <v>4455</v>
      </c>
      <c r="E4621" s="115">
        <f t="shared" si="126"/>
        <v>0</v>
      </c>
    </row>
    <row r="4622" spans="1:5" x14ac:dyDescent="0.3">
      <c r="A4622" s="93" t="s">
        <v>1585</v>
      </c>
      <c r="B4622" s="446"/>
      <c r="C4622" s="108">
        <v>6875</v>
      </c>
      <c r="D4622" s="21">
        <f t="shared" si="129"/>
        <v>6875</v>
      </c>
      <c r="E4622" s="115">
        <f t="shared" si="126"/>
        <v>0</v>
      </c>
    </row>
    <row r="4623" spans="1:5" x14ac:dyDescent="0.3">
      <c r="A4623" s="93" t="s">
        <v>1585</v>
      </c>
      <c r="B4623" s="326"/>
      <c r="C4623" s="131">
        <v>4400</v>
      </c>
      <c r="D4623" s="21">
        <f t="shared" si="129"/>
        <v>4400</v>
      </c>
      <c r="E4623" s="115">
        <f t="shared" si="126"/>
        <v>0</v>
      </c>
    </row>
    <row r="4624" spans="1:5" x14ac:dyDescent="0.3">
      <c r="A4624" s="93" t="s">
        <v>1585</v>
      </c>
      <c r="B4624" s="448"/>
      <c r="C4624" s="175">
        <v>7700</v>
      </c>
      <c r="D4624" s="21">
        <f t="shared" si="129"/>
        <v>7700</v>
      </c>
      <c r="E4624" s="115">
        <f t="shared" ref="E4624:E4643" si="130">B4624+C4624-D4624</f>
        <v>0</v>
      </c>
    </row>
    <row r="4625" spans="1:5" x14ac:dyDescent="0.3">
      <c r="A4625" s="93" t="s">
        <v>1585</v>
      </c>
      <c r="B4625" s="448"/>
      <c r="C4625" s="175">
        <v>25000</v>
      </c>
      <c r="D4625" s="21">
        <f t="shared" si="129"/>
        <v>25000</v>
      </c>
      <c r="E4625" s="115">
        <f t="shared" si="130"/>
        <v>0</v>
      </c>
    </row>
    <row r="4626" spans="1:5" x14ac:dyDescent="0.3">
      <c r="A4626" s="93" t="s">
        <v>1585</v>
      </c>
      <c r="B4626" s="104"/>
      <c r="C4626" s="127">
        <v>10000</v>
      </c>
      <c r="D4626" s="21">
        <f t="shared" si="129"/>
        <v>10000</v>
      </c>
      <c r="E4626" s="115">
        <f t="shared" si="130"/>
        <v>0</v>
      </c>
    </row>
    <row r="4627" spans="1:5" x14ac:dyDescent="0.3">
      <c r="A4627" s="93" t="s">
        <v>1585</v>
      </c>
      <c r="B4627" s="326"/>
      <c r="C4627" s="131">
        <v>10000</v>
      </c>
      <c r="D4627" s="21">
        <f t="shared" si="129"/>
        <v>10000</v>
      </c>
      <c r="E4627" s="115">
        <f t="shared" si="130"/>
        <v>0</v>
      </c>
    </row>
    <row r="4628" spans="1:5" x14ac:dyDescent="0.3">
      <c r="A4628" s="93" t="s">
        <v>1585</v>
      </c>
      <c r="B4628" s="448"/>
      <c r="C4628" s="175">
        <v>10000</v>
      </c>
      <c r="D4628" s="21">
        <f t="shared" si="129"/>
        <v>10000</v>
      </c>
      <c r="E4628" s="115">
        <f t="shared" si="130"/>
        <v>0</v>
      </c>
    </row>
    <row r="4629" spans="1:5" x14ac:dyDescent="0.3">
      <c r="A4629" s="192" t="s">
        <v>1585</v>
      </c>
      <c r="B4629" s="448"/>
      <c r="C4629" s="175">
        <v>37975</v>
      </c>
      <c r="D4629" s="21">
        <f t="shared" si="129"/>
        <v>37975</v>
      </c>
      <c r="E4629" s="115">
        <f t="shared" si="130"/>
        <v>0</v>
      </c>
    </row>
    <row r="4630" spans="1:5" x14ac:dyDescent="0.3">
      <c r="A4630" s="192" t="s">
        <v>1585</v>
      </c>
      <c r="B4630" s="448"/>
      <c r="C4630" s="175">
        <v>31855</v>
      </c>
      <c r="D4630" s="21">
        <f t="shared" si="129"/>
        <v>31855</v>
      </c>
      <c r="E4630" s="115">
        <f t="shared" si="130"/>
        <v>0</v>
      </c>
    </row>
    <row r="4631" spans="1:5" x14ac:dyDescent="0.3">
      <c r="A4631" s="192" t="s">
        <v>1585</v>
      </c>
      <c r="B4631" s="448"/>
      <c r="C4631" s="175">
        <v>20220</v>
      </c>
      <c r="D4631" s="21">
        <f t="shared" si="129"/>
        <v>20220</v>
      </c>
      <c r="E4631" s="115">
        <f t="shared" si="130"/>
        <v>0</v>
      </c>
    </row>
    <row r="4632" spans="1:5" x14ac:dyDescent="0.3">
      <c r="A4632" s="70"/>
      <c r="B4632" s="326"/>
      <c r="C4632" s="131">
        <v>75595</v>
      </c>
      <c r="D4632" s="21">
        <f t="shared" si="129"/>
        <v>75595</v>
      </c>
      <c r="E4632" s="115">
        <f t="shared" si="130"/>
        <v>0</v>
      </c>
    </row>
    <row r="4633" spans="1:5" x14ac:dyDescent="0.3">
      <c r="A4633" s="192" t="s">
        <v>1598</v>
      </c>
      <c r="B4633" s="448"/>
      <c r="C4633" s="175">
        <v>1480000</v>
      </c>
      <c r="D4633" s="448"/>
      <c r="E4633" s="115">
        <f t="shared" si="130"/>
        <v>1480000</v>
      </c>
    </row>
    <row r="4634" spans="1:5" x14ac:dyDescent="0.3">
      <c r="A4634" s="192" t="s">
        <v>1598</v>
      </c>
      <c r="B4634" s="448"/>
      <c r="C4634" s="175">
        <v>2945000</v>
      </c>
      <c r="D4634" s="448"/>
      <c r="E4634" s="115">
        <f t="shared" si="130"/>
        <v>2945000</v>
      </c>
    </row>
    <row r="4635" spans="1:5" x14ac:dyDescent="0.3">
      <c r="A4635" s="192" t="s">
        <v>1599</v>
      </c>
      <c r="B4635" s="326"/>
      <c r="C4635" s="131">
        <v>4333435.2</v>
      </c>
      <c r="D4635" s="326"/>
      <c r="E4635" s="115">
        <f t="shared" si="130"/>
        <v>4333435.2</v>
      </c>
    </row>
    <row r="4636" spans="1:5" x14ac:dyDescent="0.3">
      <c r="A4636" s="192" t="s">
        <v>1585</v>
      </c>
      <c r="B4636" s="448"/>
      <c r="C4636" s="175">
        <v>21700</v>
      </c>
      <c r="D4636" s="175">
        <f>C4636</f>
        <v>21700</v>
      </c>
      <c r="E4636" s="115">
        <f t="shared" si="130"/>
        <v>0</v>
      </c>
    </row>
    <row r="4637" spans="1:5" x14ac:dyDescent="0.3">
      <c r="A4637" s="93" t="s">
        <v>1585</v>
      </c>
      <c r="B4637" s="448"/>
      <c r="C4637" s="103">
        <v>6720</v>
      </c>
      <c r="D4637" s="175">
        <f t="shared" ref="D4637:D4643" si="131">C4637</f>
        <v>6720</v>
      </c>
      <c r="E4637" s="115">
        <f t="shared" si="130"/>
        <v>0</v>
      </c>
    </row>
    <row r="4638" spans="1:5" x14ac:dyDescent="0.3">
      <c r="A4638" s="93" t="s">
        <v>1585</v>
      </c>
      <c r="B4638" s="448"/>
      <c r="C4638" s="103">
        <v>5000</v>
      </c>
      <c r="D4638" s="175">
        <f t="shared" si="131"/>
        <v>5000</v>
      </c>
      <c r="E4638" s="115">
        <f t="shared" si="130"/>
        <v>0</v>
      </c>
    </row>
    <row r="4639" spans="1:5" x14ac:dyDescent="0.3">
      <c r="A4639" s="93" t="s">
        <v>1585</v>
      </c>
      <c r="B4639" s="448"/>
      <c r="C4639" s="103">
        <v>5000</v>
      </c>
      <c r="D4639" s="175">
        <f t="shared" si="131"/>
        <v>5000</v>
      </c>
      <c r="E4639" s="115">
        <f t="shared" si="130"/>
        <v>0</v>
      </c>
    </row>
    <row r="4640" spans="1:5" x14ac:dyDescent="0.3">
      <c r="A4640" s="93" t="s">
        <v>1585</v>
      </c>
      <c r="B4640" s="448"/>
      <c r="C4640" s="103">
        <v>5000</v>
      </c>
      <c r="D4640" s="175">
        <f t="shared" si="131"/>
        <v>5000</v>
      </c>
      <c r="E4640" s="115">
        <f t="shared" si="130"/>
        <v>0</v>
      </c>
    </row>
    <row r="4641" spans="1:5" x14ac:dyDescent="0.3">
      <c r="A4641" s="93" t="s">
        <v>1585</v>
      </c>
      <c r="B4641" s="448"/>
      <c r="C4641" s="103">
        <v>5000</v>
      </c>
      <c r="D4641" s="175">
        <f t="shared" si="131"/>
        <v>5000</v>
      </c>
      <c r="E4641" s="115">
        <f t="shared" si="130"/>
        <v>0</v>
      </c>
    </row>
    <row r="4642" spans="1:5" x14ac:dyDescent="0.3">
      <c r="A4642" s="93" t="s">
        <v>1585</v>
      </c>
      <c r="B4642" s="448"/>
      <c r="C4642" s="103">
        <v>5360</v>
      </c>
      <c r="D4642" s="175">
        <f t="shared" si="131"/>
        <v>5360</v>
      </c>
      <c r="E4642" s="115">
        <f t="shared" si="130"/>
        <v>0</v>
      </c>
    </row>
    <row r="4643" spans="1:5" x14ac:dyDescent="0.3">
      <c r="A4643" s="93" t="s">
        <v>1585</v>
      </c>
      <c r="B4643" s="448"/>
      <c r="C4643" s="103">
        <v>4800</v>
      </c>
      <c r="D4643" s="175">
        <f t="shared" si="131"/>
        <v>4800</v>
      </c>
      <c r="E4643" s="115">
        <f t="shared" si="130"/>
        <v>0</v>
      </c>
    </row>
    <row r="4644" spans="1:5" x14ac:dyDescent="0.3">
      <c r="A4644" s="6" t="s">
        <v>6</v>
      </c>
      <c r="B4644" s="164"/>
      <c r="C4644" s="164">
        <f>SUM(C4559:C4643)</f>
        <v>27162526.52</v>
      </c>
      <c r="D4644" s="130">
        <f>SUM(D4559:D4643)</f>
        <v>1847511.4</v>
      </c>
      <c r="E4644" s="164">
        <f>SUM(E4559:E4643)</f>
        <v>25315015.119999997</v>
      </c>
    </row>
    <row r="4645" spans="1:5" x14ac:dyDescent="0.3">
      <c r="A4645" s="101"/>
      <c r="B4645" s="104"/>
      <c r="C4645" s="104"/>
      <c r="D4645" s="449"/>
      <c r="E4645" s="115"/>
    </row>
    <row r="4646" spans="1:5" x14ac:dyDescent="0.3">
      <c r="A4646" s="6" t="s">
        <v>203</v>
      </c>
      <c r="B4646" s="164">
        <f>B4493+B4498</f>
        <v>100193990</v>
      </c>
      <c r="C4646" s="164">
        <f>C4493+C4498</f>
        <v>88262925.519999996</v>
      </c>
      <c r="D4646" s="164">
        <f>D4493+D4498</f>
        <v>7778819.2569389604</v>
      </c>
      <c r="E4646" s="164">
        <f>E4493+E4498</f>
        <v>180678096.26306105</v>
      </c>
    </row>
    <row r="4647" spans="1:5" x14ac:dyDescent="0.3">
      <c r="A4647" s="101"/>
      <c r="B4647" s="104"/>
      <c r="C4647" s="104"/>
      <c r="D4647" s="449"/>
      <c r="E4647" s="115"/>
    </row>
    <row r="4648" spans="1:5" x14ac:dyDescent="0.3">
      <c r="A4648" s="22"/>
      <c r="B4648" s="104"/>
      <c r="C4648" s="104"/>
      <c r="D4648" s="449"/>
      <c r="E4648" s="115"/>
    </row>
    <row r="4649" spans="1:5" x14ac:dyDescent="0.3">
      <c r="A4649" s="22" t="s">
        <v>1264</v>
      </c>
      <c r="B4649" s="104"/>
      <c r="C4649" s="104"/>
      <c r="D4649" s="449"/>
      <c r="E4649" s="115"/>
    </row>
    <row r="4650" spans="1:5" x14ac:dyDescent="0.3">
      <c r="A4650" s="22" t="s">
        <v>1600</v>
      </c>
      <c r="B4650" s="165"/>
      <c r="C4650" s="165"/>
      <c r="D4650" s="165"/>
      <c r="E4650" s="165"/>
    </row>
    <row r="4651" spans="1:5" ht="37.5" x14ac:dyDescent="0.3">
      <c r="A4651" s="450" t="s">
        <v>1601</v>
      </c>
      <c r="B4651" s="104"/>
      <c r="C4651" s="104">
        <v>35000000</v>
      </c>
      <c r="D4651" s="449"/>
      <c r="E4651" s="115">
        <f>B4651+C4651-D4651</f>
        <v>35000000</v>
      </c>
    </row>
    <row r="4652" spans="1:5" x14ac:dyDescent="0.3">
      <c r="A4652" s="450" t="s">
        <v>1602</v>
      </c>
      <c r="B4652" s="104"/>
      <c r="C4652" s="104">
        <v>8606593.0899999999</v>
      </c>
      <c r="D4652" s="449"/>
      <c r="E4652" s="115">
        <f t="shared" ref="E4652:E4668" si="132">B4652+C4652-D4652</f>
        <v>8606593.0899999999</v>
      </c>
    </row>
    <row r="4653" spans="1:5" x14ac:dyDescent="0.3">
      <c r="A4653" s="450" t="s">
        <v>1603</v>
      </c>
      <c r="B4653" s="104"/>
      <c r="C4653" s="104">
        <v>5922078.4000000004</v>
      </c>
      <c r="D4653" s="449"/>
      <c r="E4653" s="115">
        <f t="shared" si="132"/>
        <v>5922078.4000000004</v>
      </c>
    </row>
    <row r="4654" spans="1:5" x14ac:dyDescent="0.3">
      <c r="A4654" s="450" t="s">
        <v>1604</v>
      </c>
      <c r="B4654" s="104"/>
      <c r="C4654" s="104">
        <v>5795121.8799999999</v>
      </c>
      <c r="D4654" s="449"/>
      <c r="E4654" s="115">
        <f t="shared" si="132"/>
        <v>5795121.8799999999</v>
      </c>
    </row>
    <row r="4655" spans="1:5" x14ac:dyDescent="0.3">
      <c r="A4655" s="450" t="s">
        <v>1605</v>
      </c>
      <c r="B4655" s="104"/>
      <c r="C4655" s="104">
        <v>7250696</v>
      </c>
      <c r="D4655" s="449"/>
      <c r="E4655" s="115">
        <f t="shared" si="132"/>
        <v>7250696</v>
      </c>
    </row>
    <row r="4656" spans="1:5" x14ac:dyDescent="0.3">
      <c r="A4656" s="450" t="s">
        <v>1606</v>
      </c>
      <c r="B4656" s="104"/>
      <c r="C4656" s="104">
        <v>7649620</v>
      </c>
      <c r="D4656" s="449"/>
      <c r="E4656" s="115">
        <f t="shared" si="132"/>
        <v>7649620</v>
      </c>
    </row>
    <row r="4657" spans="1:5" x14ac:dyDescent="0.3">
      <c r="A4657" s="450" t="s">
        <v>1607</v>
      </c>
      <c r="B4657" s="104"/>
      <c r="C4657" s="104">
        <v>4000000</v>
      </c>
      <c r="D4657" s="449"/>
      <c r="E4657" s="115">
        <f t="shared" si="132"/>
        <v>4000000</v>
      </c>
    </row>
    <row r="4658" spans="1:5" x14ac:dyDescent="0.3">
      <c r="A4658" s="450" t="s">
        <v>1608</v>
      </c>
      <c r="B4658" s="104"/>
      <c r="C4658" s="104">
        <v>9329880</v>
      </c>
      <c r="D4658" s="449"/>
      <c r="E4658" s="115">
        <f t="shared" si="132"/>
        <v>9329880</v>
      </c>
    </row>
    <row r="4659" spans="1:5" x14ac:dyDescent="0.3">
      <c r="A4659" s="101" t="s">
        <v>1609</v>
      </c>
      <c r="B4659" s="104"/>
      <c r="C4659" s="104">
        <v>4000000</v>
      </c>
      <c r="D4659" s="449"/>
      <c r="E4659" s="115">
        <f t="shared" si="132"/>
        <v>4000000</v>
      </c>
    </row>
    <row r="4660" spans="1:5" x14ac:dyDescent="0.3">
      <c r="A4660" s="450" t="s">
        <v>1610</v>
      </c>
      <c r="B4660" s="104"/>
      <c r="C4660" s="104">
        <v>8458098.5</v>
      </c>
      <c r="D4660" s="449"/>
      <c r="E4660" s="115">
        <f t="shared" si="132"/>
        <v>8458098.5</v>
      </c>
    </row>
    <row r="4661" spans="1:5" x14ac:dyDescent="0.3">
      <c r="A4661" s="450" t="s">
        <v>1611</v>
      </c>
      <c r="B4661" s="104"/>
      <c r="C4661" s="104">
        <v>6480236.7599999998</v>
      </c>
      <c r="D4661" s="449"/>
      <c r="E4661" s="115">
        <f t="shared" si="132"/>
        <v>6480236.7599999998</v>
      </c>
    </row>
    <row r="4662" spans="1:5" x14ac:dyDescent="0.3">
      <c r="A4662" s="450" t="s">
        <v>1612</v>
      </c>
      <c r="B4662" s="104"/>
      <c r="C4662" s="104">
        <v>18014698.850000001</v>
      </c>
      <c r="D4662" s="449"/>
      <c r="E4662" s="115">
        <f t="shared" si="132"/>
        <v>18014698.850000001</v>
      </c>
    </row>
    <row r="4663" spans="1:5" x14ac:dyDescent="0.3">
      <c r="A4663" s="450" t="s">
        <v>1613</v>
      </c>
      <c r="B4663" s="104"/>
      <c r="C4663" s="104">
        <v>1498111</v>
      </c>
      <c r="D4663" s="449"/>
      <c r="E4663" s="115">
        <f t="shared" si="132"/>
        <v>1498111</v>
      </c>
    </row>
    <row r="4664" spans="1:5" x14ac:dyDescent="0.3">
      <c r="A4664" s="450" t="s">
        <v>1614</v>
      </c>
      <c r="B4664" s="104"/>
      <c r="C4664" s="104">
        <v>1470416</v>
      </c>
      <c r="D4664" s="449"/>
      <c r="E4664" s="115">
        <f t="shared" si="132"/>
        <v>1470416</v>
      </c>
    </row>
    <row r="4665" spans="1:5" x14ac:dyDescent="0.3">
      <c r="A4665" s="450" t="s">
        <v>1615</v>
      </c>
      <c r="B4665" s="104"/>
      <c r="C4665" s="104">
        <v>1497462.56</v>
      </c>
      <c r="D4665" s="449"/>
      <c r="E4665" s="115">
        <f t="shared" si="132"/>
        <v>1497462.56</v>
      </c>
    </row>
    <row r="4666" spans="1:5" ht="37.5" x14ac:dyDescent="0.3">
      <c r="A4666" s="450" t="s">
        <v>1616</v>
      </c>
      <c r="B4666" s="104"/>
      <c r="C4666" s="104">
        <v>5997272</v>
      </c>
      <c r="D4666" s="449"/>
      <c r="E4666" s="115">
        <f t="shared" si="132"/>
        <v>5997272</v>
      </c>
    </row>
    <row r="4667" spans="1:5" x14ac:dyDescent="0.3">
      <c r="A4667" s="450" t="s">
        <v>1617</v>
      </c>
      <c r="B4667" s="104"/>
      <c r="C4667" s="104">
        <v>1500000</v>
      </c>
      <c r="D4667" s="449"/>
      <c r="E4667" s="115">
        <f t="shared" si="132"/>
        <v>1500000</v>
      </c>
    </row>
    <row r="4668" spans="1:5" x14ac:dyDescent="0.3">
      <c r="A4668" s="450" t="s">
        <v>1618</v>
      </c>
      <c r="B4668" s="104"/>
      <c r="C4668" s="104">
        <v>6102760</v>
      </c>
      <c r="D4668" s="449"/>
      <c r="E4668" s="115">
        <f t="shared" si="132"/>
        <v>6102760</v>
      </c>
    </row>
    <row r="4669" spans="1:5" x14ac:dyDescent="0.3">
      <c r="A4669" s="6" t="s">
        <v>6</v>
      </c>
      <c r="B4669" s="164"/>
      <c r="C4669" s="164">
        <v>138573045.04000002</v>
      </c>
      <c r="D4669" s="451"/>
      <c r="E4669" s="124">
        <f>B4669+C4669-D4669</f>
        <v>138573045.04000002</v>
      </c>
    </row>
    <row r="4670" spans="1:5" x14ac:dyDescent="0.3">
      <c r="A4670" s="101"/>
      <c r="B4670" s="104"/>
      <c r="C4670" s="104"/>
      <c r="D4670" s="449"/>
      <c r="E4670" s="115"/>
    </row>
    <row r="4671" spans="1:5" x14ac:dyDescent="0.3">
      <c r="A4671" s="101"/>
      <c r="B4671" s="104"/>
      <c r="C4671" s="104"/>
      <c r="D4671" s="449"/>
      <c r="E4671" s="115"/>
    </row>
    <row r="4672" spans="1:5" x14ac:dyDescent="0.3">
      <c r="A4672" s="11" t="s">
        <v>1619</v>
      </c>
      <c r="B4672" s="104"/>
      <c r="C4672" s="104">
        <v>1481795.6</v>
      </c>
      <c r="D4672" s="449"/>
      <c r="E4672" s="115">
        <f>B4672+C4672-D4672</f>
        <v>1481795.6</v>
      </c>
    </row>
    <row r="4673" spans="1:5" x14ac:dyDescent="0.3">
      <c r="A4673" s="11" t="s">
        <v>1620</v>
      </c>
      <c r="B4673" s="104"/>
      <c r="C4673" s="104">
        <v>3999116.24</v>
      </c>
      <c r="D4673" s="449"/>
      <c r="E4673" s="115">
        <f t="shared" ref="E4673:E4735" si="133">B4673+C4673-D4673</f>
        <v>3999116.24</v>
      </c>
    </row>
    <row r="4674" spans="1:5" x14ac:dyDescent="0.3">
      <c r="A4674" s="11" t="s">
        <v>1621</v>
      </c>
      <c r="B4674" s="104"/>
      <c r="C4674" s="104">
        <v>1499806.92</v>
      </c>
      <c r="D4674" s="449"/>
      <c r="E4674" s="115">
        <f t="shared" si="133"/>
        <v>1499806.92</v>
      </c>
    </row>
    <row r="4675" spans="1:5" x14ac:dyDescent="0.3">
      <c r="A4675" s="11" t="s">
        <v>1622</v>
      </c>
      <c r="B4675" s="104"/>
      <c r="C4675" s="104">
        <v>3543181.19</v>
      </c>
      <c r="D4675" s="449"/>
      <c r="E4675" s="115">
        <f t="shared" si="133"/>
        <v>3543181.19</v>
      </c>
    </row>
    <row r="4676" spans="1:5" x14ac:dyDescent="0.3">
      <c r="A4676" s="11" t="s">
        <v>1623</v>
      </c>
      <c r="B4676" s="104"/>
      <c r="C4676" s="104">
        <v>9857622</v>
      </c>
      <c r="D4676" s="449"/>
      <c r="E4676" s="115">
        <f t="shared" si="133"/>
        <v>9857622</v>
      </c>
    </row>
    <row r="4677" spans="1:5" x14ac:dyDescent="0.3">
      <c r="A4677" s="11" t="s">
        <v>1624</v>
      </c>
      <c r="B4677" s="104"/>
      <c r="C4677" s="104">
        <v>9851126</v>
      </c>
      <c r="D4677" s="449"/>
      <c r="E4677" s="115">
        <f t="shared" si="133"/>
        <v>9851126</v>
      </c>
    </row>
    <row r="4678" spans="1:5" x14ac:dyDescent="0.3">
      <c r="A4678" s="11" t="s">
        <v>1625</v>
      </c>
      <c r="B4678" s="104"/>
      <c r="C4678" s="104">
        <v>6791800</v>
      </c>
      <c r="D4678" s="449"/>
      <c r="E4678" s="115">
        <f t="shared" si="133"/>
        <v>6791800</v>
      </c>
    </row>
    <row r="4679" spans="1:5" x14ac:dyDescent="0.3">
      <c r="A4679" s="11" t="s">
        <v>1626</v>
      </c>
      <c r="B4679" s="104"/>
      <c r="C4679" s="104">
        <v>1496423.2</v>
      </c>
      <c r="D4679" s="449"/>
      <c r="E4679" s="115">
        <f t="shared" si="133"/>
        <v>1496423.2</v>
      </c>
    </row>
    <row r="4680" spans="1:5" x14ac:dyDescent="0.3">
      <c r="A4680" s="11" t="s">
        <v>1627</v>
      </c>
      <c r="B4680" s="104"/>
      <c r="C4680" s="104">
        <v>9254162</v>
      </c>
      <c r="D4680" s="449"/>
      <c r="E4680" s="115">
        <f t="shared" si="133"/>
        <v>9254162</v>
      </c>
    </row>
    <row r="4681" spans="1:5" x14ac:dyDescent="0.3">
      <c r="A4681" s="11" t="s">
        <v>1628</v>
      </c>
      <c r="B4681" s="104"/>
      <c r="C4681" s="104">
        <v>2610686.17</v>
      </c>
      <c r="D4681" s="449"/>
      <c r="E4681" s="115">
        <f t="shared" si="133"/>
        <v>2610686.17</v>
      </c>
    </row>
    <row r="4682" spans="1:5" ht="37.5" x14ac:dyDescent="0.3">
      <c r="A4682" s="101" t="s">
        <v>1629</v>
      </c>
      <c r="B4682" s="104"/>
      <c r="C4682" s="104">
        <v>2915660</v>
      </c>
      <c r="D4682" s="449"/>
      <c r="E4682" s="115">
        <f t="shared" si="133"/>
        <v>2915660</v>
      </c>
    </row>
    <row r="4683" spans="1:5" x14ac:dyDescent="0.3">
      <c r="A4683" s="11" t="s">
        <v>1630</v>
      </c>
      <c r="B4683" s="104"/>
      <c r="C4683" s="104">
        <v>148573.45000000001</v>
      </c>
      <c r="D4683" s="449"/>
      <c r="E4683" s="115">
        <f t="shared" si="133"/>
        <v>148573.45000000001</v>
      </c>
    </row>
    <row r="4684" spans="1:5" ht="37.5" x14ac:dyDescent="0.3">
      <c r="A4684" s="11" t="s">
        <v>1631</v>
      </c>
      <c r="B4684" s="104"/>
      <c r="C4684" s="104">
        <v>4999252</v>
      </c>
      <c r="D4684" s="449"/>
      <c r="E4684" s="115">
        <f t="shared" si="133"/>
        <v>4999252</v>
      </c>
    </row>
    <row r="4685" spans="1:5" x14ac:dyDescent="0.3">
      <c r="A4685" s="11" t="s">
        <v>1632</v>
      </c>
      <c r="B4685" s="104"/>
      <c r="C4685" s="104">
        <v>5978060</v>
      </c>
      <c r="D4685" s="449"/>
      <c r="E4685" s="115">
        <f t="shared" si="133"/>
        <v>5978060</v>
      </c>
    </row>
    <row r="4686" spans="1:5" ht="37.5" x14ac:dyDescent="0.3">
      <c r="A4686" s="11" t="s">
        <v>1633</v>
      </c>
      <c r="B4686" s="104"/>
      <c r="C4686" s="104">
        <v>70000000</v>
      </c>
      <c r="D4686" s="449"/>
      <c r="E4686" s="115">
        <f t="shared" si="133"/>
        <v>70000000</v>
      </c>
    </row>
    <row r="4687" spans="1:5" x14ac:dyDescent="0.3">
      <c r="A4687" s="11" t="s">
        <v>1634</v>
      </c>
      <c r="B4687" s="104"/>
      <c r="C4687" s="104">
        <v>35000000</v>
      </c>
      <c r="D4687" s="449"/>
      <c r="E4687" s="115">
        <f t="shared" si="133"/>
        <v>35000000</v>
      </c>
    </row>
    <row r="4688" spans="1:5" x14ac:dyDescent="0.3">
      <c r="A4688" s="11" t="s">
        <v>1635</v>
      </c>
      <c r="B4688" s="104"/>
      <c r="C4688" s="104">
        <v>9999440</v>
      </c>
      <c r="D4688" s="449"/>
      <c r="E4688" s="115">
        <f t="shared" si="133"/>
        <v>9999440</v>
      </c>
    </row>
    <row r="4689" spans="1:5" x14ac:dyDescent="0.3">
      <c r="A4689" s="11" t="s">
        <v>1636</v>
      </c>
      <c r="B4689" s="104"/>
      <c r="C4689" s="104">
        <v>40000000</v>
      </c>
      <c r="D4689" s="449"/>
      <c r="E4689" s="115">
        <f t="shared" si="133"/>
        <v>40000000</v>
      </c>
    </row>
    <row r="4690" spans="1:5" ht="37.5" x14ac:dyDescent="0.3">
      <c r="A4690" s="11" t="s">
        <v>1637</v>
      </c>
      <c r="B4690" s="104"/>
      <c r="C4690" s="104">
        <v>4945058.18</v>
      </c>
      <c r="D4690" s="449"/>
      <c r="E4690" s="115">
        <f t="shared" si="133"/>
        <v>4945058.18</v>
      </c>
    </row>
    <row r="4691" spans="1:5" ht="37.5" x14ac:dyDescent="0.3">
      <c r="A4691" s="11" t="s">
        <v>1638</v>
      </c>
      <c r="B4691" s="104"/>
      <c r="C4691" s="104">
        <v>31543525</v>
      </c>
      <c r="D4691" s="449"/>
      <c r="E4691" s="115">
        <f t="shared" si="133"/>
        <v>31543525</v>
      </c>
    </row>
    <row r="4692" spans="1:5" x14ac:dyDescent="0.3">
      <c r="A4692" s="11" t="s">
        <v>1639</v>
      </c>
      <c r="B4692" s="104"/>
      <c r="C4692" s="104">
        <v>1999999.07</v>
      </c>
      <c r="D4692" s="449"/>
      <c r="E4692" s="115">
        <f t="shared" si="133"/>
        <v>1999999.07</v>
      </c>
    </row>
    <row r="4693" spans="1:5" x14ac:dyDescent="0.3">
      <c r="A4693" s="11" t="s">
        <v>1640</v>
      </c>
      <c r="B4693" s="104"/>
      <c r="C4693" s="104">
        <v>6233260</v>
      </c>
      <c r="D4693" s="449"/>
      <c r="E4693" s="115">
        <f t="shared" si="133"/>
        <v>6233260</v>
      </c>
    </row>
    <row r="4694" spans="1:5" x14ac:dyDescent="0.3">
      <c r="A4694" s="11" t="s">
        <v>1641</v>
      </c>
      <c r="B4694" s="104"/>
      <c r="C4694" s="104">
        <v>5998650</v>
      </c>
      <c r="D4694" s="449"/>
      <c r="E4694" s="115">
        <f t="shared" si="133"/>
        <v>5998650</v>
      </c>
    </row>
    <row r="4695" spans="1:5" x14ac:dyDescent="0.3">
      <c r="A4695" s="11" t="s">
        <v>1642</v>
      </c>
      <c r="B4695" s="104"/>
      <c r="C4695" s="104">
        <v>5992216.4000000004</v>
      </c>
      <c r="D4695" s="449"/>
      <c r="E4695" s="115">
        <f t="shared" si="133"/>
        <v>5992216.4000000004</v>
      </c>
    </row>
    <row r="4696" spans="1:5" x14ac:dyDescent="0.3">
      <c r="A4696" s="11" t="s">
        <v>1643</v>
      </c>
      <c r="B4696" s="104"/>
      <c r="C4696" s="104">
        <v>1472795</v>
      </c>
      <c r="D4696" s="449"/>
      <c r="E4696" s="115">
        <f t="shared" si="133"/>
        <v>1472795</v>
      </c>
    </row>
    <row r="4697" spans="1:5" x14ac:dyDescent="0.3">
      <c r="A4697" s="11" t="s">
        <v>1644</v>
      </c>
      <c r="B4697" s="104"/>
      <c r="C4697" s="104">
        <v>4999309.54</v>
      </c>
      <c r="D4697" s="449"/>
      <c r="E4697" s="115">
        <f t="shared" si="133"/>
        <v>4999309.54</v>
      </c>
    </row>
    <row r="4698" spans="1:5" x14ac:dyDescent="0.3">
      <c r="A4698" s="11" t="s">
        <v>1645</v>
      </c>
      <c r="B4698" s="104"/>
      <c r="C4698" s="104">
        <v>3997081.6000000001</v>
      </c>
      <c r="D4698" s="449"/>
      <c r="E4698" s="115">
        <f t="shared" si="133"/>
        <v>3997081.6000000001</v>
      </c>
    </row>
    <row r="4699" spans="1:5" x14ac:dyDescent="0.3">
      <c r="A4699" s="11" t="s">
        <v>1646</v>
      </c>
      <c r="B4699" s="104"/>
      <c r="C4699" s="104">
        <v>410537.22</v>
      </c>
      <c r="D4699" s="449">
        <v>410537</v>
      </c>
      <c r="E4699" s="115">
        <f t="shared" si="133"/>
        <v>0.21999999997206032</v>
      </c>
    </row>
    <row r="4700" spans="1:5" x14ac:dyDescent="0.3">
      <c r="A4700" s="11" t="s">
        <v>1647</v>
      </c>
      <c r="B4700" s="104"/>
      <c r="C4700" s="104">
        <v>2564</v>
      </c>
      <c r="D4700" s="449"/>
      <c r="E4700" s="115">
        <f t="shared" si="133"/>
        <v>2564</v>
      </c>
    </row>
    <row r="4701" spans="1:5" ht="37.5" x14ac:dyDescent="0.3">
      <c r="A4701" s="11" t="s">
        <v>1648</v>
      </c>
      <c r="B4701" s="104"/>
      <c r="C4701" s="104">
        <v>6206</v>
      </c>
      <c r="D4701" s="449"/>
      <c r="E4701" s="115">
        <f t="shared" si="133"/>
        <v>6206</v>
      </c>
    </row>
    <row r="4702" spans="1:5" ht="37.5" x14ac:dyDescent="0.3">
      <c r="A4702" s="11" t="s">
        <v>1649</v>
      </c>
      <c r="B4702" s="104"/>
      <c r="C4702" s="104">
        <v>31320</v>
      </c>
      <c r="D4702" s="449"/>
      <c r="E4702" s="115">
        <f t="shared" si="133"/>
        <v>31320</v>
      </c>
    </row>
    <row r="4703" spans="1:5" x14ac:dyDescent="0.3">
      <c r="A4703" s="11" t="s">
        <v>1650</v>
      </c>
      <c r="B4703" s="104"/>
      <c r="C4703" s="104">
        <v>0</v>
      </c>
      <c r="D4703" s="449">
        <f>C4703</f>
        <v>0</v>
      </c>
      <c r="E4703" s="115">
        <f t="shared" si="133"/>
        <v>0</v>
      </c>
    </row>
    <row r="4704" spans="1:5" ht="37.5" x14ac:dyDescent="0.3">
      <c r="A4704" s="11" t="s">
        <v>1651</v>
      </c>
      <c r="B4704" s="104"/>
      <c r="C4704" s="104">
        <v>4907380</v>
      </c>
      <c r="D4704" s="449"/>
      <c r="E4704" s="115">
        <f t="shared" si="133"/>
        <v>4907380</v>
      </c>
    </row>
    <row r="4705" spans="1:5" ht="37.5" x14ac:dyDescent="0.3">
      <c r="A4705" s="11" t="s">
        <v>1652</v>
      </c>
      <c r="B4705" s="104"/>
      <c r="C4705" s="104">
        <v>4996398.4000000004</v>
      </c>
      <c r="D4705" s="449"/>
      <c r="E4705" s="115">
        <f t="shared" si="133"/>
        <v>4996398.4000000004</v>
      </c>
    </row>
    <row r="4706" spans="1:5" x14ac:dyDescent="0.3">
      <c r="A4706" s="11" t="s">
        <v>1653</v>
      </c>
      <c r="B4706" s="104"/>
      <c r="C4706" s="104">
        <v>28795.26</v>
      </c>
      <c r="D4706" s="449"/>
      <c r="E4706" s="115">
        <f t="shared" si="133"/>
        <v>28795.26</v>
      </c>
    </row>
    <row r="4707" spans="1:5" x14ac:dyDescent="0.3">
      <c r="A4707" s="20" t="s">
        <v>1654</v>
      </c>
      <c r="B4707" s="104"/>
      <c r="C4707" s="104">
        <v>206298</v>
      </c>
      <c r="D4707" s="449"/>
      <c r="E4707" s="115">
        <f t="shared" si="133"/>
        <v>206298</v>
      </c>
    </row>
    <row r="4708" spans="1:5" x14ac:dyDescent="0.3">
      <c r="A4708" s="11" t="s">
        <v>1655</v>
      </c>
      <c r="B4708" s="104"/>
      <c r="C4708" s="104">
        <v>4002</v>
      </c>
      <c r="D4708" s="449"/>
      <c r="E4708" s="115">
        <f t="shared" si="133"/>
        <v>4002</v>
      </c>
    </row>
    <row r="4709" spans="1:5" ht="37.5" x14ac:dyDescent="0.3">
      <c r="A4709" s="11" t="s">
        <v>1656</v>
      </c>
      <c r="B4709" s="104"/>
      <c r="C4709" s="104">
        <v>870</v>
      </c>
      <c r="D4709" s="449"/>
      <c r="E4709" s="115">
        <f t="shared" si="133"/>
        <v>870</v>
      </c>
    </row>
    <row r="4710" spans="1:5" x14ac:dyDescent="0.3">
      <c r="A4710" s="11" t="s">
        <v>1657</v>
      </c>
      <c r="B4710" s="104"/>
      <c r="C4710" s="104">
        <v>15341</v>
      </c>
      <c r="D4710" s="449"/>
      <c r="E4710" s="115">
        <f t="shared" si="133"/>
        <v>15341</v>
      </c>
    </row>
    <row r="4711" spans="1:5" x14ac:dyDescent="0.3">
      <c r="A4711" s="11" t="s">
        <v>1658</v>
      </c>
      <c r="B4711" s="104"/>
      <c r="C4711" s="104">
        <v>5840600</v>
      </c>
      <c r="D4711" s="449"/>
      <c r="E4711" s="115">
        <f t="shared" si="133"/>
        <v>5840600</v>
      </c>
    </row>
    <row r="4712" spans="1:5" x14ac:dyDescent="0.3">
      <c r="A4712" s="11" t="s">
        <v>1659</v>
      </c>
      <c r="B4712" s="104"/>
      <c r="C4712" s="104">
        <v>4976156</v>
      </c>
      <c r="D4712" s="449"/>
      <c r="E4712" s="115">
        <f t="shared" si="133"/>
        <v>4976156</v>
      </c>
    </row>
    <row r="4713" spans="1:5" x14ac:dyDescent="0.3">
      <c r="A4713" s="11" t="s">
        <v>1660</v>
      </c>
      <c r="B4713" s="104"/>
      <c r="C4713" s="104">
        <v>4994550</v>
      </c>
      <c r="D4713" s="449"/>
      <c r="E4713" s="115">
        <f t="shared" si="133"/>
        <v>4994550</v>
      </c>
    </row>
    <row r="4714" spans="1:5" x14ac:dyDescent="0.3">
      <c r="A4714" s="11" t="s">
        <v>1661</v>
      </c>
      <c r="B4714" s="104"/>
      <c r="C4714" s="104">
        <v>3933908</v>
      </c>
      <c r="D4714" s="449"/>
      <c r="E4714" s="115">
        <f t="shared" si="133"/>
        <v>3933908</v>
      </c>
    </row>
    <row r="4715" spans="1:5" x14ac:dyDescent="0.3">
      <c r="A4715" s="11" t="s">
        <v>1662</v>
      </c>
      <c r="B4715" s="104"/>
      <c r="C4715" s="104">
        <v>1996619</v>
      </c>
      <c r="D4715" s="449"/>
      <c r="E4715" s="115">
        <f t="shared" si="133"/>
        <v>1996619</v>
      </c>
    </row>
    <row r="4716" spans="1:5" x14ac:dyDescent="0.3">
      <c r="A4716" s="11" t="s">
        <v>1663</v>
      </c>
      <c r="B4716" s="104"/>
      <c r="C4716" s="104">
        <v>1500000</v>
      </c>
      <c r="D4716" s="449"/>
      <c r="E4716" s="115">
        <f t="shared" si="133"/>
        <v>1500000</v>
      </c>
    </row>
    <row r="4717" spans="1:5" x14ac:dyDescent="0.3">
      <c r="A4717" s="11" t="s">
        <v>1664</v>
      </c>
      <c r="B4717" s="104"/>
      <c r="C4717" s="104">
        <v>1999634.1</v>
      </c>
      <c r="D4717" s="449"/>
      <c r="E4717" s="115">
        <f t="shared" si="133"/>
        <v>1999634.1</v>
      </c>
    </row>
    <row r="4718" spans="1:5" x14ac:dyDescent="0.3">
      <c r="A4718" s="11" t="s">
        <v>1665</v>
      </c>
      <c r="B4718" s="104"/>
      <c r="C4718" s="104">
        <v>1997784</v>
      </c>
      <c r="D4718" s="449"/>
      <c r="E4718" s="115">
        <f t="shared" si="133"/>
        <v>1997784</v>
      </c>
    </row>
    <row r="4719" spans="1:5" x14ac:dyDescent="0.3">
      <c r="A4719" s="11" t="s">
        <v>1646</v>
      </c>
      <c r="B4719" s="104"/>
      <c r="C4719" s="104">
        <v>410537.22</v>
      </c>
      <c r="D4719" s="449"/>
      <c r="E4719" s="115">
        <f t="shared" si="133"/>
        <v>410537.22</v>
      </c>
    </row>
    <row r="4720" spans="1:5" x14ac:dyDescent="0.3">
      <c r="A4720" s="11" t="s">
        <v>1622</v>
      </c>
      <c r="B4720" s="104"/>
      <c r="C4720" s="104">
        <v>3543181.19</v>
      </c>
      <c r="D4720" s="449"/>
      <c r="E4720" s="115">
        <f t="shared" si="133"/>
        <v>3543181.19</v>
      </c>
    </row>
    <row r="4721" spans="1:5" ht="37.5" x14ac:dyDescent="0.3">
      <c r="A4721" s="11" t="s">
        <v>1637</v>
      </c>
      <c r="B4721" s="104"/>
      <c r="C4721" s="104">
        <v>4945058.18</v>
      </c>
      <c r="D4721" s="449"/>
      <c r="E4721" s="115">
        <f t="shared" si="133"/>
        <v>4945058.18</v>
      </c>
    </row>
    <row r="4722" spans="1:5" x14ac:dyDescent="0.3">
      <c r="A4722" s="11" t="s">
        <v>1642</v>
      </c>
      <c r="B4722" s="104"/>
      <c r="C4722" s="104">
        <v>5992216.4000000004</v>
      </c>
      <c r="D4722" s="449"/>
      <c r="E4722" s="115">
        <f t="shared" si="133"/>
        <v>5992216.4000000004</v>
      </c>
    </row>
    <row r="4723" spans="1:5" x14ac:dyDescent="0.3">
      <c r="A4723" s="11" t="s">
        <v>1626</v>
      </c>
      <c r="B4723" s="104"/>
      <c r="C4723" s="104">
        <v>1496423.2</v>
      </c>
      <c r="D4723" s="449"/>
      <c r="E4723" s="115">
        <f t="shared" si="133"/>
        <v>1496423.2</v>
      </c>
    </row>
    <row r="4724" spans="1:5" x14ac:dyDescent="0.3">
      <c r="A4724" s="11" t="s">
        <v>1645</v>
      </c>
      <c r="B4724" s="104"/>
      <c r="C4724" s="104">
        <v>3997081.6000000001</v>
      </c>
      <c r="D4724" s="449"/>
      <c r="E4724" s="115">
        <f t="shared" si="133"/>
        <v>3997081.6000000001</v>
      </c>
    </row>
    <row r="4725" spans="1:5" x14ac:dyDescent="0.3">
      <c r="A4725" s="11" t="s">
        <v>1619</v>
      </c>
      <c r="B4725" s="104"/>
      <c r="C4725" s="104">
        <v>1481795.6</v>
      </c>
      <c r="D4725" s="449"/>
      <c r="E4725" s="115">
        <f t="shared" si="133"/>
        <v>1481795.6</v>
      </c>
    </row>
    <row r="4726" spans="1:5" x14ac:dyDescent="0.3">
      <c r="A4726" s="11" t="s">
        <v>1628</v>
      </c>
      <c r="B4726" s="104"/>
      <c r="C4726" s="104">
        <v>2610686.17</v>
      </c>
      <c r="D4726" s="449"/>
      <c r="E4726" s="115">
        <f t="shared" si="133"/>
        <v>2610686.17</v>
      </c>
    </row>
    <row r="4727" spans="1:5" ht="37.5" x14ac:dyDescent="0.3">
      <c r="A4727" s="11" t="s">
        <v>1666</v>
      </c>
      <c r="B4727" s="104"/>
      <c r="C4727" s="104">
        <v>1224087.8</v>
      </c>
      <c r="D4727" s="449"/>
      <c r="E4727" s="115">
        <f t="shared" si="133"/>
        <v>1224087.8</v>
      </c>
    </row>
    <row r="4728" spans="1:5" x14ac:dyDescent="0.3">
      <c r="A4728" s="11" t="s">
        <v>1654</v>
      </c>
      <c r="B4728" s="104"/>
      <c r="C4728" s="104">
        <v>206298</v>
      </c>
      <c r="D4728" s="449"/>
      <c r="E4728" s="115">
        <f t="shared" si="133"/>
        <v>206298</v>
      </c>
    </row>
    <row r="4729" spans="1:5" x14ac:dyDescent="0.3">
      <c r="A4729" s="11" t="s">
        <v>1667</v>
      </c>
      <c r="B4729" s="104"/>
      <c r="C4729" s="104">
        <v>101167.2</v>
      </c>
      <c r="D4729" s="449"/>
      <c r="E4729" s="115">
        <f t="shared" si="133"/>
        <v>101167.2</v>
      </c>
    </row>
    <row r="4730" spans="1:5" x14ac:dyDescent="0.3">
      <c r="A4730" s="11" t="s">
        <v>1668</v>
      </c>
      <c r="B4730" s="104"/>
      <c r="C4730" s="104">
        <v>23344.99</v>
      </c>
      <c r="D4730" s="449"/>
      <c r="E4730" s="115">
        <f t="shared" si="133"/>
        <v>23344.99</v>
      </c>
    </row>
    <row r="4731" spans="1:5" x14ac:dyDescent="0.3">
      <c r="A4731" s="11" t="s">
        <v>1669</v>
      </c>
      <c r="B4731" s="104"/>
      <c r="C4731" s="104">
        <v>1701596</v>
      </c>
      <c r="D4731" s="449"/>
      <c r="E4731" s="115">
        <f t="shared" si="133"/>
        <v>1701596</v>
      </c>
    </row>
    <row r="4732" spans="1:5" x14ac:dyDescent="0.3">
      <c r="A4732" s="101" t="s">
        <v>1670</v>
      </c>
      <c r="B4732" s="104"/>
      <c r="C4732" s="104">
        <v>1999194.75</v>
      </c>
      <c r="D4732" s="449"/>
      <c r="E4732" s="115">
        <f t="shared" si="133"/>
        <v>1999194.75</v>
      </c>
    </row>
    <row r="4733" spans="1:5" x14ac:dyDescent="0.3">
      <c r="A4733" s="101" t="s">
        <v>1671</v>
      </c>
      <c r="B4733" s="104"/>
      <c r="C4733" s="104">
        <v>5999612</v>
      </c>
      <c r="D4733" s="449"/>
      <c r="E4733" s="115">
        <f t="shared" si="133"/>
        <v>5999612</v>
      </c>
    </row>
    <row r="4734" spans="1:5" x14ac:dyDescent="0.3">
      <c r="A4734" s="101" t="s">
        <v>1672</v>
      </c>
      <c r="B4734" s="104"/>
      <c r="C4734" s="104">
        <v>1499949</v>
      </c>
      <c r="D4734" s="449"/>
      <c r="E4734" s="115">
        <f t="shared" si="133"/>
        <v>1499949</v>
      </c>
    </row>
    <row r="4735" spans="1:5" x14ac:dyDescent="0.3">
      <c r="A4735" s="101" t="s">
        <v>1673</v>
      </c>
      <c r="B4735" s="104"/>
      <c r="C4735" s="104">
        <v>4992060</v>
      </c>
      <c r="D4735" s="449"/>
      <c r="E4735" s="115">
        <f t="shared" si="133"/>
        <v>4992060</v>
      </c>
    </row>
    <row r="4736" spans="1:5" x14ac:dyDescent="0.3">
      <c r="A4736" s="101" t="s">
        <v>1674</v>
      </c>
      <c r="B4736" s="104"/>
      <c r="C4736" s="104">
        <v>3498560</v>
      </c>
      <c r="D4736" s="449"/>
      <c r="E4736" s="115">
        <f>B4736+C4736-D4736</f>
        <v>3498560</v>
      </c>
    </row>
    <row r="4737" spans="1:5" x14ac:dyDescent="0.3">
      <c r="A4737" s="101" t="s">
        <v>1675</v>
      </c>
      <c r="B4737" s="104"/>
      <c r="C4737" s="104">
        <v>3347950</v>
      </c>
      <c r="D4737" s="449"/>
      <c r="E4737" s="115">
        <f>B4737+C4737-D4737</f>
        <v>3347950</v>
      </c>
    </row>
    <row r="4738" spans="1:5" x14ac:dyDescent="0.3">
      <c r="A4738" s="11" t="s">
        <v>1621</v>
      </c>
      <c r="B4738" s="104"/>
      <c r="C4738" s="104">
        <v>1499806.92</v>
      </c>
      <c r="D4738" s="449"/>
      <c r="E4738" s="115">
        <f>B4738+C4738-D4738</f>
        <v>1499806.92</v>
      </c>
    </row>
    <row r="4739" spans="1:5" x14ac:dyDescent="0.3">
      <c r="A4739" s="11" t="s">
        <v>1676</v>
      </c>
      <c r="B4739" s="104"/>
      <c r="C4739" s="104">
        <v>4000000</v>
      </c>
      <c r="D4739" s="449"/>
      <c r="E4739" s="115">
        <f>B4739+C4739-D4739</f>
        <v>4000000</v>
      </c>
    </row>
    <row r="4740" spans="1:5" x14ac:dyDescent="0.3">
      <c r="A4740" s="148" t="s">
        <v>6</v>
      </c>
      <c r="B4740" s="344"/>
      <c r="C4740" s="164">
        <f>SUM(C4672:C4739)</f>
        <v>379028168.76000011</v>
      </c>
      <c r="D4740" s="344">
        <f>SUM(D4672:D4739)</f>
        <v>410537</v>
      </c>
      <c r="E4740" s="164">
        <f>SUM(E4672:E4739)</f>
        <v>378617631.76000011</v>
      </c>
    </row>
    <row r="4741" spans="1:5" x14ac:dyDescent="0.3">
      <c r="A4741" s="101"/>
      <c r="B4741" s="104"/>
      <c r="C4741" s="104"/>
      <c r="D4741" s="449"/>
      <c r="E4741" s="115"/>
    </row>
    <row r="4742" spans="1:5" x14ac:dyDescent="0.3">
      <c r="A4742" s="6" t="s">
        <v>1677</v>
      </c>
      <c r="B4742" s="164">
        <f>B4669+B4740</f>
        <v>0</v>
      </c>
      <c r="C4742" s="164">
        <f>C4669+C4740</f>
        <v>517601213.80000013</v>
      </c>
      <c r="D4742" s="164">
        <f>D4669+D4740</f>
        <v>410537</v>
      </c>
      <c r="E4742" s="164">
        <f>E4669+E4740</f>
        <v>517190676.80000013</v>
      </c>
    </row>
    <row r="4743" spans="1:5" x14ac:dyDescent="0.3">
      <c r="A4743" s="101"/>
      <c r="B4743" s="104"/>
      <c r="C4743" s="104"/>
      <c r="D4743" s="449"/>
      <c r="E4743" s="115"/>
    </row>
    <row r="4744" spans="1:5" x14ac:dyDescent="0.3">
      <c r="A4744" s="6" t="s">
        <v>1033</v>
      </c>
      <c r="B4744" s="164">
        <f>B4646+B4742</f>
        <v>100193990</v>
      </c>
      <c r="C4744" s="164">
        <f>C4646+C4742</f>
        <v>605864139.32000017</v>
      </c>
      <c r="D4744" s="164">
        <f>D4646+D4742</f>
        <v>8189356.2569389604</v>
      </c>
      <c r="E4744" s="164">
        <f>E4646+E4742</f>
        <v>697868773.06306124</v>
      </c>
    </row>
    <row r="4745" spans="1:5" x14ac:dyDescent="0.3">
      <c r="A4745" s="101"/>
      <c r="B4745" s="104"/>
      <c r="C4745" s="104"/>
      <c r="D4745" s="449"/>
      <c r="E4745" s="115"/>
    </row>
    <row r="4746" spans="1:5" x14ac:dyDescent="0.3">
      <c r="A4746" s="101"/>
      <c r="B4746" s="104"/>
      <c r="C4746" s="104"/>
      <c r="D4746" s="449"/>
      <c r="E4746" s="115"/>
    </row>
    <row r="4747" spans="1:5" x14ac:dyDescent="0.3">
      <c r="A4747" s="452" t="s">
        <v>1678</v>
      </c>
      <c r="B4747" s="104"/>
      <c r="C4747" s="104"/>
      <c r="D4747" s="449"/>
      <c r="E4747" s="115"/>
    </row>
    <row r="4748" spans="1:5" x14ac:dyDescent="0.3">
      <c r="A4748" s="22" t="s">
        <v>1679</v>
      </c>
      <c r="B4748" s="104"/>
      <c r="C4748" s="104"/>
      <c r="D4748" s="449"/>
      <c r="E4748" s="115"/>
    </row>
    <row r="4749" spans="1:5" x14ac:dyDescent="0.3">
      <c r="A4749" s="246" t="s">
        <v>1680</v>
      </c>
      <c r="B4749" s="104"/>
      <c r="C4749" s="104"/>
      <c r="D4749" s="449"/>
      <c r="E4749" s="115"/>
    </row>
    <row r="4750" spans="1:5" x14ac:dyDescent="0.3">
      <c r="A4750" s="453" t="s">
        <v>1681</v>
      </c>
      <c r="B4750" s="104">
        <v>157310953</v>
      </c>
      <c r="C4750" s="104"/>
      <c r="D4750" s="449"/>
      <c r="E4750" s="115">
        <f>B4750+C4750-D4750</f>
        <v>157310953</v>
      </c>
    </row>
    <row r="4751" spans="1:5" ht="37.5" x14ac:dyDescent="0.3">
      <c r="A4751" s="94" t="s">
        <v>1682</v>
      </c>
      <c r="B4751" s="104">
        <v>152911091</v>
      </c>
      <c r="C4751" s="104"/>
      <c r="D4751" s="449"/>
      <c r="E4751" s="115">
        <f>B4751+C4751-D4751</f>
        <v>152911091</v>
      </c>
    </row>
    <row r="4752" spans="1:5" x14ac:dyDescent="0.3">
      <c r="A4752" s="101" t="s">
        <v>1683</v>
      </c>
      <c r="B4752" s="104">
        <v>50000000</v>
      </c>
      <c r="C4752" s="104"/>
      <c r="D4752" s="449"/>
      <c r="E4752" s="115">
        <f>B4752+C4752-D4752</f>
        <v>50000000</v>
      </c>
    </row>
    <row r="4753" spans="1:5" x14ac:dyDescent="0.3">
      <c r="A4753" s="11" t="s">
        <v>1684</v>
      </c>
      <c r="B4753" s="104">
        <v>50000000</v>
      </c>
      <c r="C4753" s="454"/>
      <c r="D4753" s="455"/>
      <c r="E4753" s="115">
        <f>B4753+C4753-D4753</f>
        <v>50000000</v>
      </c>
    </row>
    <row r="4754" spans="1:5" x14ac:dyDescent="0.3">
      <c r="A4754" s="148" t="s">
        <v>6</v>
      </c>
      <c r="B4754" s="164">
        <f>SUM(B4750:B4753)</f>
        <v>410222044</v>
      </c>
      <c r="C4754" s="164">
        <f>SUM(C4750:C4753)</f>
        <v>0</v>
      </c>
      <c r="D4754" s="130">
        <f>SUM(D4750:D4753)</f>
        <v>0</v>
      </c>
      <c r="E4754" s="164">
        <f>SUM(E4750:E4753)</f>
        <v>410222044</v>
      </c>
    </row>
    <row r="4755" spans="1:5" x14ac:dyDescent="0.3">
      <c r="A4755" s="101"/>
      <c r="B4755" s="104"/>
      <c r="C4755" s="104"/>
      <c r="D4755" s="449"/>
      <c r="E4755" s="115"/>
    </row>
    <row r="4756" spans="1:5" x14ac:dyDescent="0.3">
      <c r="A4756" s="3" t="s">
        <v>1685</v>
      </c>
      <c r="B4756" s="104"/>
      <c r="C4756" s="104"/>
      <c r="D4756" s="449"/>
      <c r="E4756" s="115"/>
    </row>
    <row r="4757" spans="1:5" x14ac:dyDescent="0.3">
      <c r="A4757" s="22" t="s">
        <v>1686</v>
      </c>
      <c r="B4757" s="104"/>
      <c r="C4757" s="104"/>
      <c r="D4757" s="449"/>
      <c r="E4757" s="115"/>
    </row>
    <row r="4758" spans="1:5" x14ac:dyDescent="0.3">
      <c r="A4758" s="20" t="s">
        <v>1687</v>
      </c>
      <c r="B4758" s="104">
        <v>3200000</v>
      </c>
      <c r="C4758" s="104"/>
      <c r="D4758" s="449">
        <v>3200000</v>
      </c>
      <c r="E4758" s="115">
        <f>B4758+C4758-D4758</f>
        <v>0</v>
      </c>
    </row>
    <row r="4759" spans="1:5" x14ac:dyDescent="0.3">
      <c r="A4759" s="20" t="s">
        <v>1688</v>
      </c>
      <c r="B4759" s="104">
        <v>10000000</v>
      </c>
      <c r="C4759" s="104"/>
      <c r="D4759" s="449">
        <v>10000000</v>
      </c>
      <c r="E4759" s="115">
        <f t="shared" ref="E4759:E4833" si="134">B4759+C4759-D4759</f>
        <v>0</v>
      </c>
    </row>
    <row r="4760" spans="1:5" x14ac:dyDescent="0.3">
      <c r="A4760" s="20" t="s">
        <v>1689</v>
      </c>
      <c r="B4760" s="104"/>
      <c r="C4760" s="104"/>
      <c r="D4760" s="449"/>
      <c r="E4760" s="115">
        <f t="shared" si="134"/>
        <v>0</v>
      </c>
    </row>
    <row r="4761" spans="1:5" x14ac:dyDescent="0.3">
      <c r="A4761" s="20" t="s">
        <v>1690</v>
      </c>
      <c r="B4761" s="104">
        <v>18000000</v>
      </c>
      <c r="C4761" s="104"/>
      <c r="D4761" s="449">
        <v>18000000</v>
      </c>
      <c r="E4761" s="115">
        <f t="shared" si="134"/>
        <v>0</v>
      </c>
    </row>
    <row r="4762" spans="1:5" x14ac:dyDescent="0.3">
      <c r="A4762" s="20" t="s">
        <v>1691</v>
      </c>
      <c r="B4762" s="104">
        <v>2400000</v>
      </c>
      <c r="C4762" s="104"/>
      <c r="D4762" s="449">
        <v>2400000</v>
      </c>
      <c r="E4762" s="115">
        <f t="shared" si="134"/>
        <v>0</v>
      </c>
    </row>
    <row r="4763" spans="1:5" x14ac:dyDescent="0.3">
      <c r="A4763" s="20" t="s">
        <v>1692</v>
      </c>
      <c r="B4763" s="104">
        <v>3000000</v>
      </c>
      <c r="C4763" s="104"/>
      <c r="D4763" s="449">
        <v>3000000</v>
      </c>
      <c r="E4763" s="115">
        <f t="shared" si="134"/>
        <v>0</v>
      </c>
    </row>
    <row r="4764" spans="1:5" x14ac:dyDescent="0.3">
      <c r="A4764" s="20" t="s">
        <v>1693</v>
      </c>
      <c r="B4764" s="104"/>
      <c r="C4764" s="104"/>
      <c r="D4764" s="449"/>
      <c r="E4764" s="115">
        <f t="shared" si="134"/>
        <v>0</v>
      </c>
    </row>
    <row r="4765" spans="1:5" ht="37.5" x14ac:dyDescent="0.3">
      <c r="A4765" s="20" t="s">
        <v>1694</v>
      </c>
      <c r="B4765" s="104">
        <v>5000000</v>
      </c>
      <c r="C4765" s="104"/>
      <c r="D4765" s="449">
        <v>5000000</v>
      </c>
      <c r="E4765" s="115">
        <f t="shared" si="134"/>
        <v>0</v>
      </c>
    </row>
    <row r="4766" spans="1:5" x14ac:dyDescent="0.3">
      <c r="A4766" s="20" t="s">
        <v>1695</v>
      </c>
      <c r="B4766" s="104">
        <v>7000000</v>
      </c>
      <c r="C4766" s="104"/>
      <c r="D4766" s="449">
        <v>7000000</v>
      </c>
      <c r="E4766" s="115">
        <f t="shared" si="134"/>
        <v>0</v>
      </c>
    </row>
    <row r="4767" spans="1:5" x14ac:dyDescent="0.3">
      <c r="A4767" s="20" t="s">
        <v>1696</v>
      </c>
      <c r="B4767" s="104">
        <v>6000000</v>
      </c>
      <c r="C4767" s="104"/>
      <c r="D4767" s="449">
        <v>6000000</v>
      </c>
      <c r="E4767" s="115">
        <f t="shared" si="134"/>
        <v>0</v>
      </c>
    </row>
    <row r="4768" spans="1:5" x14ac:dyDescent="0.3">
      <c r="A4768" s="20" t="s">
        <v>1697</v>
      </c>
      <c r="B4768" s="104">
        <v>7000000</v>
      </c>
      <c r="C4768" s="454"/>
      <c r="D4768" s="449">
        <v>7000000</v>
      </c>
      <c r="E4768" s="115">
        <f t="shared" si="134"/>
        <v>0</v>
      </c>
    </row>
    <row r="4769" spans="1:5" ht="37.5" x14ac:dyDescent="0.3">
      <c r="A4769" s="11" t="s">
        <v>1698</v>
      </c>
      <c r="B4769" s="104">
        <v>7000000</v>
      </c>
      <c r="C4769" s="104"/>
      <c r="D4769" s="449">
        <v>7000000</v>
      </c>
      <c r="E4769" s="115">
        <f t="shared" si="134"/>
        <v>0</v>
      </c>
    </row>
    <row r="4770" spans="1:5" x14ac:dyDescent="0.3">
      <c r="A4770" s="20" t="s">
        <v>1699</v>
      </c>
      <c r="B4770" s="326">
        <v>5000000</v>
      </c>
      <c r="C4770" s="327"/>
      <c r="D4770" s="326">
        <v>5000000</v>
      </c>
      <c r="E4770" s="115">
        <f t="shared" si="134"/>
        <v>0</v>
      </c>
    </row>
    <row r="4771" spans="1:5" x14ac:dyDescent="0.3">
      <c r="A4771" s="31" t="s">
        <v>1700</v>
      </c>
      <c r="B4771" s="104">
        <v>4000000</v>
      </c>
      <c r="C4771" s="104"/>
      <c r="D4771" s="104">
        <v>4000000</v>
      </c>
      <c r="E4771" s="115">
        <f t="shared" si="134"/>
        <v>0</v>
      </c>
    </row>
    <row r="4772" spans="1:5" x14ac:dyDescent="0.3">
      <c r="A4772" s="31" t="s">
        <v>1701</v>
      </c>
      <c r="B4772" s="104">
        <v>5000000</v>
      </c>
      <c r="C4772" s="104"/>
      <c r="D4772" s="104">
        <v>5000000</v>
      </c>
      <c r="E4772" s="115">
        <f t="shared" si="134"/>
        <v>0</v>
      </c>
    </row>
    <row r="4773" spans="1:5" x14ac:dyDescent="0.3">
      <c r="A4773" s="31" t="s">
        <v>1702</v>
      </c>
      <c r="B4773" s="104">
        <v>5000000</v>
      </c>
      <c r="C4773" s="454"/>
      <c r="D4773" s="104">
        <v>5000000</v>
      </c>
      <c r="E4773" s="115">
        <f t="shared" si="134"/>
        <v>0</v>
      </c>
    </row>
    <row r="4774" spans="1:5" x14ac:dyDescent="0.3">
      <c r="A4774" s="31" t="s">
        <v>1703</v>
      </c>
      <c r="B4774" s="104">
        <v>5000000</v>
      </c>
      <c r="C4774" s="454"/>
      <c r="D4774" s="104">
        <v>5000000</v>
      </c>
      <c r="E4774" s="115">
        <f t="shared" si="134"/>
        <v>0</v>
      </c>
    </row>
    <row r="4775" spans="1:5" x14ac:dyDescent="0.3">
      <c r="A4775" s="31" t="s">
        <v>1704</v>
      </c>
      <c r="B4775" s="104">
        <v>4000000</v>
      </c>
      <c r="C4775" s="454"/>
      <c r="D4775" s="104">
        <v>4000000</v>
      </c>
      <c r="E4775" s="115">
        <f t="shared" si="134"/>
        <v>0</v>
      </c>
    </row>
    <row r="4776" spans="1:5" x14ac:dyDescent="0.3">
      <c r="A4776" s="197" t="s">
        <v>1705</v>
      </c>
      <c r="B4776" s="104">
        <v>4000000</v>
      </c>
      <c r="C4776" s="454"/>
      <c r="D4776" s="104">
        <v>4000000</v>
      </c>
      <c r="E4776" s="115">
        <f t="shared" si="134"/>
        <v>0</v>
      </c>
    </row>
    <row r="4777" spans="1:5" x14ac:dyDescent="0.3">
      <c r="A4777" s="20" t="s">
        <v>1706</v>
      </c>
      <c r="B4777" s="104">
        <v>5000000</v>
      </c>
      <c r="C4777" s="454"/>
      <c r="D4777" s="104">
        <v>5000000</v>
      </c>
      <c r="E4777" s="115">
        <f t="shared" si="134"/>
        <v>0</v>
      </c>
    </row>
    <row r="4778" spans="1:5" x14ac:dyDescent="0.3">
      <c r="A4778" s="20" t="s">
        <v>1707</v>
      </c>
      <c r="B4778" s="104">
        <v>10000000</v>
      </c>
      <c r="C4778" s="104"/>
      <c r="D4778" s="104">
        <v>10000000</v>
      </c>
      <c r="E4778" s="115">
        <f t="shared" si="134"/>
        <v>0</v>
      </c>
    </row>
    <row r="4779" spans="1:5" x14ac:dyDescent="0.3">
      <c r="A4779" s="20" t="s">
        <v>1708</v>
      </c>
      <c r="B4779" s="104">
        <v>6000000</v>
      </c>
      <c r="C4779" s="454"/>
      <c r="D4779" s="104">
        <v>6000000</v>
      </c>
      <c r="E4779" s="115">
        <f t="shared" si="134"/>
        <v>0</v>
      </c>
    </row>
    <row r="4780" spans="1:5" ht="37.5" x14ac:dyDescent="0.3">
      <c r="A4780" s="20" t="s">
        <v>1709</v>
      </c>
      <c r="B4780" s="104">
        <v>6000000</v>
      </c>
      <c r="C4780" s="454"/>
      <c r="D4780" s="104">
        <v>6000000</v>
      </c>
      <c r="E4780" s="115">
        <f t="shared" si="134"/>
        <v>0</v>
      </c>
    </row>
    <row r="4781" spans="1:5" x14ac:dyDescent="0.3">
      <c r="A4781" s="20" t="s">
        <v>1710</v>
      </c>
      <c r="B4781" s="104">
        <v>4000000</v>
      </c>
      <c r="C4781" s="104"/>
      <c r="D4781" s="104">
        <v>4000000</v>
      </c>
      <c r="E4781" s="115">
        <f t="shared" si="134"/>
        <v>0</v>
      </c>
    </row>
    <row r="4782" spans="1:5" ht="37.5" x14ac:dyDescent="0.3">
      <c r="A4782" s="20" t="s">
        <v>1711</v>
      </c>
      <c r="B4782" s="104">
        <v>3000000</v>
      </c>
      <c r="C4782" s="104"/>
      <c r="D4782" s="104">
        <v>3000000</v>
      </c>
      <c r="E4782" s="115">
        <f t="shared" si="134"/>
        <v>0</v>
      </c>
    </row>
    <row r="4783" spans="1:5" x14ac:dyDescent="0.3">
      <c r="A4783" s="20" t="s">
        <v>1712</v>
      </c>
      <c r="B4783" s="104">
        <v>7000000</v>
      </c>
      <c r="C4783" s="104"/>
      <c r="D4783" s="104">
        <v>7000000</v>
      </c>
      <c r="E4783" s="115">
        <f t="shared" si="134"/>
        <v>0</v>
      </c>
    </row>
    <row r="4784" spans="1:5" x14ac:dyDescent="0.3">
      <c r="A4784" s="20" t="s">
        <v>1713</v>
      </c>
      <c r="B4784" s="104">
        <v>9000000</v>
      </c>
      <c r="C4784" s="104"/>
      <c r="D4784" s="104">
        <v>9000000</v>
      </c>
      <c r="E4784" s="115">
        <f t="shared" si="134"/>
        <v>0</v>
      </c>
    </row>
    <row r="4785" spans="1:5" x14ac:dyDescent="0.3">
      <c r="A4785" s="20" t="s">
        <v>1714</v>
      </c>
      <c r="B4785" s="104">
        <v>6000000</v>
      </c>
      <c r="C4785" s="104"/>
      <c r="D4785" s="104">
        <v>6000000</v>
      </c>
      <c r="E4785" s="115">
        <f t="shared" si="134"/>
        <v>0</v>
      </c>
    </row>
    <row r="4786" spans="1:5" x14ac:dyDescent="0.3">
      <c r="A4786" s="20" t="s">
        <v>1715</v>
      </c>
      <c r="B4786" s="104">
        <v>6000000</v>
      </c>
      <c r="C4786" s="104"/>
      <c r="D4786" s="104">
        <v>6000000</v>
      </c>
      <c r="E4786" s="115">
        <f t="shared" si="134"/>
        <v>0</v>
      </c>
    </row>
    <row r="4787" spans="1:5" x14ac:dyDescent="0.3">
      <c r="A4787" s="20" t="s">
        <v>1716</v>
      </c>
      <c r="B4787" s="104">
        <v>4000000</v>
      </c>
      <c r="C4787" s="104"/>
      <c r="D4787" s="104">
        <v>4000000</v>
      </c>
      <c r="E4787" s="115">
        <f t="shared" si="134"/>
        <v>0</v>
      </c>
    </row>
    <row r="4788" spans="1:5" x14ac:dyDescent="0.3">
      <c r="A4788" s="20" t="s">
        <v>1717</v>
      </c>
      <c r="B4788" s="104">
        <v>10000000</v>
      </c>
      <c r="C4788" s="104"/>
      <c r="D4788" s="104">
        <v>10000000</v>
      </c>
      <c r="E4788" s="115">
        <f t="shared" si="134"/>
        <v>0</v>
      </c>
    </row>
    <row r="4789" spans="1:5" ht="37.5" x14ac:dyDescent="0.3">
      <c r="A4789" s="20" t="s">
        <v>1718</v>
      </c>
      <c r="B4789" s="104">
        <v>4535000</v>
      </c>
      <c r="C4789" s="104"/>
      <c r="D4789" s="104">
        <v>4535000</v>
      </c>
      <c r="E4789" s="115">
        <f t="shared" si="134"/>
        <v>0</v>
      </c>
    </row>
    <row r="4790" spans="1:5" x14ac:dyDescent="0.3">
      <c r="A4790" s="20" t="s">
        <v>1719</v>
      </c>
      <c r="B4790" s="104">
        <v>6000000</v>
      </c>
      <c r="C4790" s="104"/>
      <c r="D4790" s="104">
        <v>6000000</v>
      </c>
      <c r="E4790" s="115">
        <f t="shared" si="134"/>
        <v>0</v>
      </c>
    </row>
    <row r="4791" spans="1:5" x14ac:dyDescent="0.3">
      <c r="A4791" s="20" t="s">
        <v>1720</v>
      </c>
      <c r="B4791" s="104">
        <v>7000000</v>
      </c>
      <c r="C4791" s="104"/>
      <c r="D4791" s="104">
        <v>7000000</v>
      </c>
      <c r="E4791" s="115">
        <f t="shared" si="134"/>
        <v>0</v>
      </c>
    </row>
    <row r="4792" spans="1:5" x14ac:dyDescent="0.3">
      <c r="A4792" s="20" t="s">
        <v>1721</v>
      </c>
      <c r="B4792" s="104"/>
      <c r="C4792" s="104"/>
      <c r="D4792" s="104"/>
      <c r="E4792" s="115">
        <f t="shared" si="134"/>
        <v>0</v>
      </c>
    </row>
    <row r="4793" spans="1:5" x14ac:dyDescent="0.3">
      <c r="A4793" s="20" t="s">
        <v>1722</v>
      </c>
      <c r="B4793" s="104">
        <v>5000000</v>
      </c>
      <c r="C4793" s="104"/>
      <c r="D4793" s="104">
        <v>5000000</v>
      </c>
      <c r="E4793" s="115">
        <f t="shared" si="134"/>
        <v>0</v>
      </c>
    </row>
    <row r="4794" spans="1:5" x14ac:dyDescent="0.3">
      <c r="A4794" s="20" t="s">
        <v>1723</v>
      </c>
      <c r="B4794" s="104">
        <v>5000000</v>
      </c>
      <c r="C4794" s="104"/>
      <c r="D4794" s="104">
        <v>5000000</v>
      </c>
      <c r="E4794" s="115">
        <f t="shared" si="134"/>
        <v>0</v>
      </c>
    </row>
    <row r="4795" spans="1:5" x14ac:dyDescent="0.3">
      <c r="A4795" s="456" t="s">
        <v>1724</v>
      </c>
      <c r="B4795" s="104">
        <v>3000000</v>
      </c>
      <c r="C4795" s="104"/>
      <c r="D4795" s="104">
        <v>3000000</v>
      </c>
      <c r="E4795" s="115">
        <f t="shared" si="134"/>
        <v>0</v>
      </c>
    </row>
    <row r="4796" spans="1:5" x14ac:dyDescent="0.3">
      <c r="A4796" s="20" t="s">
        <v>1725</v>
      </c>
      <c r="B4796" s="104">
        <v>6000000</v>
      </c>
      <c r="C4796" s="104"/>
      <c r="D4796" s="104">
        <v>6000000</v>
      </c>
      <c r="E4796" s="115">
        <f t="shared" si="134"/>
        <v>0</v>
      </c>
    </row>
    <row r="4797" spans="1:5" x14ac:dyDescent="0.3">
      <c r="A4797" s="31" t="s">
        <v>1726</v>
      </c>
      <c r="B4797" s="104">
        <v>3000000</v>
      </c>
      <c r="C4797" s="104"/>
      <c r="D4797" s="104">
        <v>3000000</v>
      </c>
      <c r="E4797" s="115">
        <f t="shared" si="134"/>
        <v>0</v>
      </c>
    </row>
    <row r="4798" spans="1:5" x14ac:dyDescent="0.3">
      <c r="A4798" s="31" t="s">
        <v>1727</v>
      </c>
      <c r="B4798" s="104">
        <v>4000000</v>
      </c>
      <c r="C4798" s="104"/>
      <c r="D4798" s="104">
        <v>4000000</v>
      </c>
      <c r="E4798" s="115">
        <f t="shared" si="134"/>
        <v>0</v>
      </c>
    </row>
    <row r="4799" spans="1:5" x14ac:dyDescent="0.3">
      <c r="A4799" s="31" t="s">
        <v>1728</v>
      </c>
      <c r="B4799" s="104">
        <v>6686127</v>
      </c>
      <c r="C4799" s="104"/>
      <c r="D4799" s="104">
        <v>6686127</v>
      </c>
      <c r="E4799" s="115">
        <f t="shared" si="134"/>
        <v>0</v>
      </c>
    </row>
    <row r="4800" spans="1:5" x14ac:dyDescent="0.3">
      <c r="A4800" s="197" t="s">
        <v>1729</v>
      </c>
      <c r="B4800" s="104">
        <v>4000000</v>
      </c>
      <c r="C4800" s="104"/>
      <c r="D4800" s="104">
        <v>4000000</v>
      </c>
      <c r="E4800" s="115">
        <f t="shared" si="134"/>
        <v>0</v>
      </c>
    </row>
    <row r="4801" spans="1:5" x14ac:dyDescent="0.3">
      <c r="A4801" s="197" t="s">
        <v>1730</v>
      </c>
      <c r="B4801" s="104">
        <v>4000000</v>
      </c>
      <c r="C4801" s="104"/>
      <c r="D4801" s="104">
        <v>4000000</v>
      </c>
      <c r="E4801" s="115">
        <f t="shared" si="134"/>
        <v>0</v>
      </c>
    </row>
    <row r="4802" spans="1:5" x14ac:dyDescent="0.3">
      <c r="A4802" s="101" t="s">
        <v>1731</v>
      </c>
      <c r="B4802" s="104">
        <v>5000000</v>
      </c>
      <c r="C4802" s="104"/>
      <c r="D4802" s="104">
        <v>5000000</v>
      </c>
      <c r="E4802" s="115">
        <f t="shared" si="134"/>
        <v>0</v>
      </c>
    </row>
    <row r="4803" spans="1:5" x14ac:dyDescent="0.3">
      <c r="A4803" s="197" t="s">
        <v>1732</v>
      </c>
      <c r="B4803" s="104">
        <v>3000000</v>
      </c>
      <c r="C4803" s="104"/>
      <c r="D4803" s="104">
        <v>3000000</v>
      </c>
      <c r="E4803" s="115">
        <f t="shared" si="134"/>
        <v>0</v>
      </c>
    </row>
    <row r="4804" spans="1:5" x14ac:dyDescent="0.3">
      <c r="A4804" s="197" t="s">
        <v>1733</v>
      </c>
      <c r="B4804" s="104">
        <v>5000000</v>
      </c>
      <c r="C4804" s="104"/>
      <c r="D4804" s="104">
        <v>5000000</v>
      </c>
      <c r="E4804" s="115">
        <f t="shared" si="134"/>
        <v>0</v>
      </c>
    </row>
    <row r="4805" spans="1:5" x14ac:dyDescent="0.3">
      <c r="A4805" s="197" t="s">
        <v>1734</v>
      </c>
      <c r="B4805" s="104">
        <v>3000000</v>
      </c>
      <c r="C4805" s="104"/>
      <c r="D4805" s="104">
        <v>3000000</v>
      </c>
      <c r="E4805" s="115">
        <f t="shared" si="134"/>
        <v>0</v>
      </c>
    </row>
    <row r="4806" spans="1:5" x14ac:dyDescent="0.3">
      <c r="A4806" s="20" t="s">
        <v>1735</v>
      </c>
      <c r="B4806" s="104">
        <v>6000000</v>
      </c>
      <c r="C4806" s="104"/>
      <c r="D4806" s="104">
        <v>6000000</v>
      </c>
      <c r="E4806" s="115">
        <f t="shared" si="134"/>
        <v>0</v>
      </c>
    </row>
    <row r="4807" spans="1:5" x14ac:dyDescent="0.3">
      <c r="A4807" s="20" t="s">
        <v>1736</v>
      </c>
      <c r="B4807" s="104">
        <v>10000000</v>
      </c>
      <c r="C4807" s="104"/>
      <c r="D4807" s="127">
        <v>10000000</v>
      </c>
      <c r="E4807" s="115">
        <v>0</v>
      </c>
    </row>
    <row r="4808" spans="1:5" x14ac:dyDescent="0.3">
      <c r="A4808" s="20" t="s">
        <v>1737</v>
      </c>
      <c r="B4808" s="104">
        <v>25000000</v>
      </c>
      <c r="C4808" s="104"/>
      <c r="D4808" s="104">
        <v>25000000</v>
      </c>
      <c r="E4808" s="115">
        <f t="shared" si="134"/>
        <v>0</v>
      </c>
    </row>
    <row r="4809" spans="1:5" x14ac:dyDescent="0.3">
      <c r="A4809" s="20" t="s">
        <v>1738</v>
      </c>
      <c r="B4809" s="104">
        <v>32222444</v>
      </c>
      <c r="C4809" s="104"/>
      <c r="D4809" s="104">
        <v>32222444</v>
      </c>
      <c r="E4809" s="115">
        <f t="shared" si="134"/>
        <v>0</v>
      </c>
    </row>
    <row r="4810" spans="1:5" x14ac:dyDescent="0.3">
      <c r="A4810" s="20" t="s">
        <v>1739</v>
      </c>
      <c r="B4810" s="104">
        <v>35000000</v>
      </c>
      <c r="C4810" s="104"/>
      <c r="D4810" s="104">
        <v>35000000</v>
      </c>
      <c r="E4810" s="115">
        <f t="shared" si="134"/>
        <v>0</v>
      </c>
    </row>
    <row r="4811" spans="1:5" x14ac:dyDescent="0.3">
      <c r="A4811" s="11" t="s">
        <v>1740</v>
      </c>
      <c r="B4811" s="104">
        <v>50000000</v>
      </c>
      <c r="C4811" s="104"/>
      <c r="D4811" s="104">
        <v>50000000</v>
      </c>
      <c r="E4811" s="115">
        <f t="shared" si="134"/>
        <v>0</v>
      </c>
    </row>
    <row r="4812" spans="1:5" x14ac:dyDescent="0.3">
      <c r="A4812" s="11" t="s">
        <v>1741</v>
      </c>
      <c r="B4812" s="104"/>
      <c r="C4812" s="104">
        <v>70000000</v>
      </c>
      <c r="D4812" s="104"/>
      <c r="E4812" s="115">
        <f t="shared" si="134"/>
        <v>70000000</v>
      </c>
    </row>
    <row r="4813" spans="1:5" x14ac:dyDescent="0.3">
      <c r="A4813" s="20" t="s">
        <v>1739</v>
      </c>
      <c r="B4813" s="104"/>
      <c r="C4813" s="104">
        <v>50000000</v>
      </c>
      <c r="D4813" s="104"/>
      <c r="E4813" s="115">
        <f t="shared" si="134"/>
        <v>50000000</v>
      </c>
    </row>
    <row r="4814" spans="1:5" x14ac:dyDescent="0.3">
      <c r="A4814" s="11" t="s">
        <v>1742</v>
      </c>
      <c r="B4814" s="104"/>
      <c r="C4814" s="104">
        <v>5000000</v>
      </c>
      <c r="D4814" s="104"/>
      <c r="E4814" s="115">
        <f t="shared" si="134"/>
        <v>5000000</v>
      </c>
    </row>
    <row r="4815" spans="1:5" x14ac:dyDescent="0.3">
      <c r="A4815" s="11" t="s">
        <v>1743</v>
      </c>
      <c r="B4815" s="104"/>
      <c r="C4815" s="104">
        <v>5000000</v>
      </c>
      <c r="D4815" s="104"/>
      <c r="E4815" s="115">
        <f t="shared" si="134"/>
        <v>5000000</v>
      </c>
    </row>
    <row r="4816" spans="1:5" x14ac:dyDescent="0.3">
      <c r="A4816" s="11" t="s">
        <v>1744</v>
      </c>
      <c r="B4816" s="104"/>
      <c r="C4816" s="104">
        <v>5000000</v>
      </c>
      <c r="D4816" s="104"/>
      <c r="E4816" s="115">
        <f t="shared" si="134"/>
        <v>5000000</v>
      </c>
    </row>
    <row r="4817" spans="1:5" x14ac:dyDescent="0.3">
      <c r="A4817" s="11" t="s">
        <v>1745</v>
      </c>
      <c r="B4817" s="104"/>
      <c r="C4817" s="104">
        <v>5000000</v>
      </c>
      <c r="D4817" s="104"/>
      <c r="E4817" s="115">
        <f t="shared" si="134"/>
        <v>5000000</v>
      </c>
    </row>
    <row r="4818" spans="1:5" x14ac:dyDescent="0.3">
      <c r="A4818" s="11" t="s">
        <v>1746</v>
      </c>
      <c r="B4818" s="104"/>
      <c r="C4818" s="104">
        <v>5000000</v>
      </c>
      <c r="D4818" s="104"/>
      <c r="E4818" s="115">
        <f t="shared" si="134"/>
        <v>5000000</v>
      </c>
    </row>
    <row r="4819" spans="1:5" x14ac:dyDescent="0.3">
      <c r="A4819" s="11" t="s">
        <v>1747</v>
      </c>
      <c r="B4819" s="104"/>
      <c r="C4819" s="104">
        <v>5000000</v>
      </c>
      <c r="D4819" s="104"/>
      <c r="E4819" s="115">
        <f t="shared" si="134"/>
        <v>5000000</v>
      </c>
    </row>
    <row r="4820" spans="1:5" x14ac:dyDescent="0.3">
      <c r="A4820" s="148" t="s">
        <v>6</v>
      </c>
      <c r="B4820" s="164">
        <f>SUM(B4758:B4819)</f>
        <v>409043571</v>
      </c>
      <c r="C4820" s="164">
        <f>SUM(C4758:C4819)</f>
        <v>150000000</v>
      </c>
      <c r="D4820" s="164">
        <f>SUM(D4758:D4819)</f>
        <v>409043571</v>
      </c>
      <c r="E4820" s="164">
        <f>SUM(E4758:E4819)</f>
        <v>150000000</v>
      </c>
    </row>
    <row r="4821" spans="1:5" x14ac:dyDescent="0.3">
      <c r="A4821" s="20"/>
      <c r="B4821" s="104"/>
      <c r="C4821" s="104"/>
      <c r="D4821" s="104"/>
      <c r="E4821" s="115"/>
    </row>
    <row r="4822" spans="1:5" x14ac:dyDescent="0.3">
      <c r="A4822" s="11"/>
      <c r="B4822" s="104"/>
      <c r="C4822" s="104"/>
      <c r="D4822" s="104"/>
      <c r="E4822" s="115"/>
    </row>
    <row r="4823" spans="1:5" x14ac:dyDescent="0.3">
      <c r="A4823" s="148" t="s">
        <v>6</v>
      </c>
      <c r="B4823" s="164">
        <f>B4742+B4754+B4820</f>
        <v>819265615</v>
      </c>
      <c r="C4823" s="164">
        <f>C4742+C4754+C4820</f>
        <v>667601213.80000019</v>
      </c>
      <c r="D4823" s="164">
        <f>D4742+D4754+D4820</f>
        <v>409454108</v>
      </c>
      <c r="E4823" s="164">
        <f>E4742+E4754+E4820</f>
        <v>1077412720.8000002</v>
      </c>
    </row>
    <row r="4824" spans="1:5" x14ac:dyDescent="0.3">
      <c r="A4824" s="3" t="s">
        <v>1748</v>
      </c>
      <c r="B4824" s="448"/>
      <c r="C4824" s="102"/>
      <c r="D4824" s="102"/>
      <c r="E4824" s="115">
        <f t="shared" si="134"/>
        <v>0</v>
      </c>
    </row>
    <row r="4825" spans="1:5" x14ac:dyDescent="0.3">
      <c r="A4825" s="20" t="s">
        <v>1749</v>
      </c>
      <c r="B4825" s="104">
        <v>5000000</v>
      </c>
      <c r="C4825" s="104"/>
      <c r="D4825" s="104">
        <v>5000000</v>
      </c>
      <c r="E4825" s="115">
        <f t="shared" si="134"/>
        <v>0</v>
      </c>
    </row>
    <row r="4826" spans="1:5" x14ac:dyDescent="0.3">
      <c r="A4826" s="20" t="s">
        <v>1750</v>
      </c>
      <c r="B4826" s="104"/>
      <c r="C4826" s="104"/>
      <c r="D4826" s="104"/>
      <c r="E4826" s="115">
        <f t="shared" si="134"/>
        <v>0</v>
      </c>
    </row>
    <row r="4827" spans="1:5" x14ac:dyDescent="0.3">
      <c r="A4827" s="20" t="s">
        <v>1751</v>
      </c>
      <c r="B4827" s="104">
        <v>5000000</v>
      </c>
      <c r="C4827" s="104"/>
      <c r="D4827" s="104">
        <v>5000000</v>
      </c>
      <c r="E4827" s="115">
        <f t="shared" si="134"/>
        <v>0</v>
      </c>
    </row>
    <row r="4828" spans="1:5" x14ac:dyDescent="0.3">
      <c r="A4828" s="20" t="s">
        <v>1752</v>
      </c>
      <c r="B4828" s="104">
        <v>12900399.08</v>
      </c>
      <c r="C4828" s="104"/>
      <c r="D4828" s="104">
        <v>12900399.08</v>
      </c>
      <c r="E4828" s="115">
        <f t="shared" si="134"/>
        <v>0</v>
      </c>
    </row>
    <row r="4829" spans="1:5" x14ac:dyDescent="0.3">
      <c r="A4829" s="20" t="s">
        <v>1753</v>
      </c>
      <c r="B4829" s="104">
        <v>10000000</v>
      </c>
      <c r="C4829" s="104"/>
      <c r="D4829" s="104">
        <v>10000000</v>
      </c>
      <c r="E4829" s="115">
        <f t="shared" si="134"/>
        <v>0</v>
      </c>
    </row>
    <row r="4830" spans="1:5" x14ac:dyDescent="0.3">
      <c r="A4830" s="20" t="s">
        <v>1754</v>
      </c>
      <c r="B4830" s="104">
        <v>5000000</v>
      </c>
      <c r="C4830" s="104"/>
      <c r="D4830" s="104">
        <v>5000000</v>
      </c>
      <c r="E4830" s="115">
        <f t="shared" si="134"/>
        <v>0</v>
      </c>
    </row>
    <row r="4831" spans="1:5" x14ac:dyDescent="0.3">
      <c r="A4831" s="20" t="s">
        <v>1755</v>
      </c>
      <c r="B4831" s="326">
        <v>5000000</v>
      </c>
      <c r="C4831" s="327"/>
      <c r="D4831" s="327">
        <v>5000000</v>
      </c>
      <c r="E4831" s="115">
        <f t="shared" si="134"/>
        <v>0</v>
      </c>
    </row>
    <row r="4832" spans="1:5" x14ac:dyDescent="0.3">
      <c r="A4832" s="20" t="s">
        <v>1756</v>
      </c>
      <c r="B4832" s="326">
        <v>5000000</v>
      </c>
      <c r="C4832" s="326"/>
      <c r="D4832" s="326">
        <v>5000000</v>
      </c>
      <c r="E4832" s="115">
        <f t="shared" si="134"/>
        <v>0</v>
      </c>
    </row>
    <row r="4833" spans="1:5" x14ac:dyDescent="0.3">
      <c r="A4833" s="20" t="s">
        <v>1757</v>
      </c>
      <c r="B4833" s="104">
        <v>5000000</v>
      </c>
      <c r="C4833" s="104"/>
      <c r="D4833" s="104">
        <v>5000000</v>
      </c>
      <c r="E4833" s="115">
        <f t="shared" si="134"/>
        <v>0</v>
      </c>
    </row>
    <row r="4834" spans="1:5" x14ac:dyDescent="0.3">
      <c r="A4834" s="20" t="s">
        <v>1758</v>
      </c>
      <c r="B4834" s="104">
        <v>10000000</v>
      </c>
      <c r="C4834" s="104"/>
      <c r="D4834" s="104">
        <v>10000000</v>
      </c>
      <c r="E4834" s="115">
        <f t="shared" ref="E4834:E4859" si="135">B4834+C4834-D4834</f>
        <v>0</v>
      </c>
    </row>
    <row r="4835" spans="1:5" x14ac:dyDescent="0.3">
      <c r="A4835" s="20" t="s">
        <v>1759</v>
      </c>
      <c r="B4835" s="104">
        <v>5000000</v>
      </c>
      <c r="C4835" s="104"/>
      <c r="D4835" s="104">
        <v>5000000</v>
      </c>
      <c r="E4835" s="115">
        <f t="shared" si="135"/>
        <v>0</v>
      </c>
    </row>
    <row r="4836" spans="1:5" x14ac:dyDescent="0.3">
      <c r="A4836" s="20" t="s">
        <v>1760</v>
      </c>
      <c r="B4836" s="104">
        <v>5000000</v>
      </c>
      <c r="C4836" s="104"/>
      <c r="D4836" s="104">
        <v>5000000</v>
      </c>
      <c r="E4836" s="115">
        <f t="shared" si="135"/>
        <v>0</v>
      </c>
    </row>
    <row r="4837" spans="1:5" x14ac:dyDescent="0.3">
      <c r="A4837" s="20" t="s">
        <v>1761</v>
      </c>
      <c r="B4837" s="104">
        <v>5000000</v>
      </c>
      <c r="C4837" s="104"/>
      <c r="D4837" s="104">
        <v>5000000</v>
      </c>
      <c r="E4837" s="115">
        <f t="shared" si="135"/>
        <v>0</v>
      </c>
    </row>
    <row r="4838" spans="1:5" x14ac:dyDescent="0.3">
      <c r="A4838" s="11" t="s">
        <v>1762</v>
      </c>
      <c r="B4838" s="104">
        <v>5000000</v>
      </c>
      <c r="C4838" s="104"/>
      <c r="D4838" s="104">
        <v>5000000</v>
      </c>
      <c r="E4838" s="115">
        <f t="shared" si="135"/>
        <v>0</v>
      </c>
    </row>
    <row r="4839" spans="1:5" x14ac:dyDescent="0.3">
      <c r="A4839" s="20" t="s">
        <v>1763</v>
      </c>
      <c r="B4839" s="104">
        <v>10000000</v>
      </c>
      <c r="C4839" s="104"/>
      <c r="D4839" s="104">
        <v>10000000</v>
      </c>
      <c r="E4839" s="115">
        <f t="shared" si="135"/>
        <v>0</v>
      </c>
    </row>
    <row r="4840" spans="1:5" x14ac:dyDescent="0.3">
      <c r="A4840" s="20" t="s">
        <v>1764</v>
      </c>
      <c r="B4840" s="104">
        <v>10000000</v>
      </c>
      <c r="C4840" s="104"/>
      <c r="D4840" s="104">
        <v>10000000</v>
      </c>
      <c r="E4840" s="115">
        <f t="shared" si="135"/>
        <v>0</v>
      </c>
    </row>
    <row r="4841" spans="1:5" x14ac:dyDescent="0.3">
      <c r="A4841" s="20" t="s">
        <v>1765</v>
      </c>
      <c r="B4841" s="104">
        <v>10000000</v>
      </c>
      <c r="C4841" s="104"/>
      <c r="D4841" s="104">
        <v>10000000</v>
      </c>
      <c r="E4841" s="115">
        <f t="shared" si="135"/>
        <v>0</v>
      </c>
    </row>
    <row r="4842" spans="1:5" x14ac:dyDescent="0.3">
      <c r="A4842" s="20" t="s">
        <v>1766</v>
      </c>
      <c r="B4842" s="104"/>
      <c r="C4842" s="104"/>
      <c r="D4842" s="104"/>
      <c r="E4842" s="115">
        <f t="shared" si="135"/>
        <v>0</v>
      </c>
    </row>
    <row r="4843" spans="1:5" x14ac:dyDescent="0.3">
      <c r="A4843" s="20" t="s">
        <v>1767</v>
      </c>
      <c r="B4843" s="104">
        <v>10000000</v>
      </c>
      <c r="C4843" s="104"/>
      <c r="D4843" s="104">
        <v>10000000</v>
      </c>
      <c r="E4843" s="115">
        <f t="shared" si="135"/>
        <v>0</v>
      </c>
    </row>
    <row r="4844" spans="1:5" x14ac:dyDescent="0.3">
      <c r="A4844" s="20" t="s">
        <v>1768</v>
      </c>
      <c r="B4844" s="104">
        <v>5000000</v>
      </c>
      <c r="C4844" s="104"/>
      <c r="D4844" s="104">
        <v>5000000</v>
      </c>
      <c r="E4844" s="115">
        <f t="shared" si="135"/>
        <v>0</v>
      </c>
    </row>
    <row r="4845" spans="1:5" x14ac:dyDescent="0.3">
      <c r="A4845" s="20" t="s">
        <v>1769</v>
      </c>
      <c r="B4845" s="104">
        <v>5000000</v>
      </c>
      <c r="C4845" s="104"/>
      <c r="D4845" s="104">
        <v>5000000</v>
      </c>
      <c r="E4845" s="115">
        <f t="shared" si="135"/>
        <v>0</v>
      </c>
    </row>
    <row r="4846" spans="1:5" x14ac:dyDescent="0.3">
      <c r="A4846" s="20" t="s">
        <v>1770</v>
      </c>
      <c r="B4846" s="104">
        <v>5000000</v>
      </c>
      <c r="C4846" s="104"/>
      <c r="D4846" s="104">
        <v>5000000</v>
      </c>
      <c r="E4846" s="115">
        <f t="shared" si="135"/>
        <v>0</v>
      </c>
    </row>
    <row r="4847" spans="1:5" x14ac:dyDescent="0.3">
      <c r="A4847" s="20" t="s">
        <v>1771</v>
      </c>
      <c r="B4847" s="104">
        <v>5000000</v>
      </c>
      <c r="C4847" s="104"/>
      <c r="D4847" s="104">
        <v>5000000</v>
      </c>
      <c r="E4847" s="115">
        <f t="shared" si="135"/>
        <v>0</v>
      </c>
    </row>
    <row r="4848" spans="1:5" x14ac:dyDescent="0.3">
      <c r="A4848" s="20" t="s">
        <v>1772</v>
      </c>
      <c r="B4848" s="104">
        <v>4000000</v>
      </c>
      <c r="C4848" s="104"/>
      <c r="D4848" s="104">
        <v>4000000</v>
      </c>
      <c r="E4848" s="115">
        <f t="shared" si="135"/>
        <v>0</v>
      </c>
    </row>
    <row r="4849" spans="1:5" x14ac:dyDescent="0.3">
      <c r="A4849" s="20" t="s">
        <v>1773</v>
      </c>
      <c r="B4849" s="104">
        <v>5000000</v>
      </c>
      <c r="C4849" s="104"/>
      <c r="D4849" s="104">
        <v>5000000</v>
      </c>
      <c r="E4849" s="115">
        <f t="shared" si="135"/>
        <v>0</v>
      </c>
    </row>
    <row r="4850" spans="1:5" x14ac:dyDescent="0.3">
      <c r="A4850" s="20" t="s">
        <v>1774</v>
      </c>
      <c r="B4850" s="104">
        <v>5000000</v>
      </c>
      <c r="C4850" s="104"/>
      <c r="D4850" s="104">
        <v>5000000</v>
      </c>
      <c r="E4850" s="115">
        <f t="shared" si="135"/>
        <v>0</v>
      </c>
    </row>
    <row r="4851" spans="1:5" x14ac:dyDescent="0.3">
      <c r="A4851" s="20" t="s">
        <v>1775</v>
      </c>
      <c r="B4851" s="326">
        <v>10000000</v>
      </c>
      <c r="C4851" s="165"/>
      <c r="D4851" s="165">
        <v>10000000</v>
      </c>
      <c r="E4851" s="115">
        <f t="shared" si="135"/>
        <v>0</v>
      </c>
    </row>
    <row r="4852" spans="1:5" x14ac:dyDescent="0.3">
      <c r="A4852" s="20" t="s">
        <v>1776</v>
      </c>
      <c r="B4852" s="448">
        <v>5000000</v>
      </c>
      <c r="C4852" s="102"/>
      <c r="D4852" s="457">
        <v>5000000</v>
      </c>
      <c r="E4852" s="115">
        <f t="shared" si="135"/>
        <v>0</v>
      </c>
    </row>
    <row r="4853" spans="1:5" x14ac:dyDescent="0.3">
      <c r="A4853" s="20" t="s">
        <v>1777</v>
      </c>
      <c r="B4853" s="448">
        <v>5000000</v>
      </c>
      <c r="C4853" s="102"/>
      <c r="D4853" s="448">
        <v>5000000</v>
      </c>
      <c r="E4853" s="115">
        <f t="shared" si="135"/>
        <v>0</v>
      </c>
    </row>
    <row r="4854" spans="1:5" x14ac:dyDescent="0.3">
      <c r="A4854" s="20" t="s">
        <v>1778</v>
      </c>
      <c r="B4854" s="326">
        <v>10000000</v>
      </c>
      <c r="C4854" s="327"/>
      <c r="D4854" s="327">
        <v>10000000</v>
      </c>
      <c r="E4854" s="115">
        <f t="shared" si="135"/>
        <v>0</v>
      </c>
    </row>
    <row r="4855" spans="1:5" x14ac:dyDescent="0.3">
      <c r="A4855" s="20" t="s">
        <v>1779</v>
      </c>
      <c r="B4855" s="104">
        <v>5000000</v>
      </c>
      <c r="C4855" s="326"/>
      <c r="D4855" s="326">
        <v>5000000</v>
      </c>
      <c r="E4855" s="115">
        <f t="shared" si="135"/>
        <v>0</v>
      </c>
    </row>
    <row r="4856" spans="1:5" x14ac:dyDescent="0.3">
      <c r="A4856" s="20" t="s">
        <v>1780</v>
      </c>
      <c r="B4856" s="326"/>
      <c r="C4856" s="327"/>
      <c r="D4856" s="327"/>
      <c r="E4856" s="115">
        <f t="shared" si="135"/>
        <v>0</v>
      </c>
    </row>
    <row r="4857" spans="1:5" x14ac:dyDescent="0.3">
      <c r="A4857" s="20" t="s">
        <v>1781</v>
      </c>
      <c r="B4857" s="326">
        <v>5000000</v>
      </c>
      <c r="C4857" s="327"/>
      <c r="D4857" s="327">
        <v>5000000</v>
      </c>
      <c r="E4857" s="115">
        <f t="shared" si="135"/>
        <v>0</v>
      </c>
    </row>
    <row r="4858" spans="1:5" x14ac:dyDescent="0.3">
      <c r="A4858" s="20" t="s">
        <v>1782</v>
      </c>
      <c r="B4858" s="326">
        <v>5000000</v>
      </c>
      <c r="C4858" s="327"/>
      <c r="D4858" s="327">
        <v>5000000</v>
      </c>
      <c r="E4858" s="115">
        <f t="shared" si="135"/>
        <v>0</v>
      </c>
    </row>
    <row r="4859" spans="1:5" x14ac:dyDescent="0.3">
      <c r="A4859" s="20" t="s">
        <v>1783</v>
      </c>
      <c r="B4859" s="326">
        <v>5000000</v>
      </c>
      <c r="C4859" s="327"/>
      <c r="D4859" s="327">
        <v>5000000</v>
      </c>
      <c r="E4859" s="115">
        <f t="shared" si="135"/>
        <v>0</v>
      </c>
    </row>
    <row r="4860" spans="1:5" x14ac:dyDescent="0.3">
      <c r="A4860" s="6" t="s">
        <v>138</v>
      </c>
      <c r="B4860" s="164">
        <f>SUM(B4825:B4859)</f>
        <v>206900399.07999998</v>
      </c>
      <c r="C4860" s="164">
        <f>SUM(C4825:C4859)</f>
        <v>0</v>
      </c>
      <c r="D4860" s="164">
        <f>SUM(D4825:D4859)</f>
        <v>206900399.07999998</v>
      </c>
      <c r="E4860" s="164">
        <f>SUM(E4825:E4859)</f>
        <v>0</v>
      </c>
    </row>
    <row r="4861" spans="1:5" x14ac:dyDescent="0.3">
      <c r="A4861" s="458" t="s">
        <v>1784</v>
      </c>
      <c r="B4861" s="165"/>
      <c r="C4861" s="165"/>
      <c r="D4861" s="165"/>
      <c r="E4861" s="155"/>
    </row>
    <row r="4862" spans="1:5" x14ac:dyDescent="0.3">
      <c r="A4862" s="22" t="s">
        <v>814</v>
      </c>
      <c r="B4862" s="165"/>
      <c r="C4862" s="165"/>
      <c r="D4862" s="165"/>
      <c r="E4862" s="155"/>
    </row>
    <row r="4863" spans="1:5" ht="37.5" x14ac:dyDescent="0.3">
      <c r="A4863" s="20" t="s">
        <v>1785</v>
      </c>
      <c r="B4863" s="326"/>
      <c r="C4863" s="165"/>
      <c r="D4863" s="165"/>
      <c r="E4863" s="155"/>
    </row>
    <row r="4864" spans="1:5" x14ac:dyDescent="0.3">
      <c r="A4864" s="11" t="s">
        <v>1786</v>
      </c>
      <c r="B4864" s="104">
        <v>2500000</v>
      </c>
      <c r="C4864" s="165"/>
      <c r="D4864" s="326">
        <v>2500000</v>
      </c>
      <c r="E4864" s="112">
        <f>B4864+C4864-D4864</f>
        <v>0</v>
      </c>
    </row>
    <row r="4865" spans="1:5" x14ac:dyDescent="0.3">
      <c r="A4865" s="11" t="s">
        <v>1787</v>
      </c>
      <c r="B4865" s="104">
        <v>3500000</v>
      </c>
      <c r="C4865" s="165"/>
      <c r="D4865" s="326">
        <v>3500000</v>
      </c>
      <c r="E4865" s="112">
        <f t="shared" ref="E4865:E4879" si="136">B4865+C4865-D4865</f>
        <v>0</v>
      </c>
    </row>
    <row r="4866" spans="1:5" x14ac:dyDescent="0.3">
      <c r="A4866" s="11" t="s">
        <v>1788</v>
      </c>
      <c r="B4866" s="104">
        <v>6072009</v>
      </c>
      <c r="C4866" s="165"/>
      <c r="D4866" s="326">
        <v>6072009</v>
      </c>
      <c r="E4866" s="112">
        <f t="shared" si="136"/>
        <v>0</v>
      </c>
    </row>
    <row r="4867" spans="1:5" x14ac:dyDescent="0.3">
      <c r="A4867" s="11" t="s">
        <v>1789</v>
      </c>
      <c r="B4867" s="104">
        <v>6000000</v>
      </c>
      <c r="C4867" s="165"/>
      <c r="D4867" s="326">
        <v>6000000</v>
      </c>
      <c r="E4867" s="112">
        <f t="shared" si="136"/>
        <v>0</v>
      </c>
    </row>
    <row r="4868" spans="1:5" x14ac:dyDescent="0.3">
      <c r="A4868" s="11" t="s">
        <v>1790</v>
      </c>
      <c r="B4868" s="104">
        <v>2000000</v>
      </c>
      <c r="C4868" s="165"/>
      <c r="D4868" s="326">
        <v>2000000</v>
      </c>
      <c r="E4868" s="112">
        <f t="shared" si="136"/>
        <v>0</v>
      </c>
    </row>
    <row r="4869" spans="1:5" x14ac:dyDescent="0.3">
      <c r="A4869" s="11" t="s">
        <v>1791</v>
      </c>
      <c r="B4869" s="104">
        <v>2500000</v>
      </c>
      <c r="C4869" s="165"/>
      <c r="D4869" s="326">
        <v>2500000</v>
      </c>
      <c r="E4869" s="112">
        <f t="shared" si="136"/>
        <v>0</v>
      </c>
    </row>
    <row r="4870" spans="1:5" ht="37.5" x14ac:dyDescent="0.3">
      <c r="A4870" s="11" t="s">
        <v>1792</v>
      </c>
      <c r="B4870" s="104">
        <v>3500000</v>
      </c>
      <c r="C4870" s="165"/>
      <c r="D4870" s="326">
        <v>3500000</v>
      </c>
      <c r="E4870" s="112">
        <f t="shared" si="136"/>
        <v>0</v>
      </c>
    </row>
    <row r="4871" spans="1:5" ht="37.5" x14ac:dyDescent="0.3">
      <c r="A4871" s="11" t="s">
        <v>1793</v>
      </c>
      <c r="B4871" s="104">
        <v>1500000</v>
      </c>
      <c r="C4871" s="165"/>
      <c r="D4871" s="326">
        <v>1500000</v>
      </c>
      <c r="E4871" s="112"/>
    </row>
    <row r="4872" spans="1:5" x14ac:dyDescent="0.3">
      <c r="A4872" s="11" t="s">
        <v>1794</v>
      </c>
      <c r="B4872" s="104">
        <v>2500000</v>
      </c>
      <c r="C4872" s="165"/>
      <c r="D4872" s="326">
        <v>2500000</v>
      </c>
      <c r="E4872" s="112">
        <f t="shared" si="136"/>
        <v>0</v>
      </c>
    </row>
    <row r="4873" spans="1:5" x14ac:dyDescent="0.3">
      <c r="A4873" s="11" t="s">
        <v>1795</v>
      </c>
      <c r="B4873" s="104">
        <v>1500000</v>
      </c>
      <c r="C4873" s="165"/>
      <c r="D4873" s="326"/>
      <c r="E4873" s="112">
        <f t="shared" si="136"/>
        <v>1500000</v>
      </c>
    </row>
    <row r="4874" spans="1:5" x14ac:dyDescent="0.3">
      <c r="A4874" s="11" t="s">
        <v>1796</v>
      </c>
      <c r="B4874" s="104">
        <v>2500000</v>
      </c>
      <c r="C4874" s="165"/>
      <c r="D4874" s="326">
        <v>2500000</v>
      </c>
      <c r="E4874" s="112">
        <f t="shared" si="136"/>
        <v>0</v>
      </c>
    </row>
    <row r="4875" spans="1:5" x14ac:dyDescent="0.3">
      <c r="A4875" s="11" t="s">
        <v>1797</v>
      </c>
      <c r="B4875" s="104">
        <v>2500000</v>
      </c>
      <c r="C4875" s="165"/>
      <c r="D4875" s="326">
        <v>2500000</v>
      </c>
      <c r="E4875" s="112">
        <f t="shared" si="136"/>
        <v>0</v>
      </c>
    </row>
    <row r="4876" spans="1:5" x14ac:dyDescent="0.3">
      <c r="A4876" s="11" t="s">
        <v>1798</v>
      </c>
      <c r="B4876" s="104">
        <v>2435000</v>
      </c>
      <c r="C4876" s="165"/>
      <c r="D4876" s="326">
        <v>2435000</v>
      </c>
      <c r="E4876" s="112">
        <f t="shared" si="136"/>
        <v>0</v>
      </c>
    </row>
    <row r="4877" spans="1:5" x14ac:dyDescent="0.3">
      <c r="A4877" s="11" t="s">
        <v>1799</v>
      </c>
      <c r="B4877" s="104">
        <v>2500000</v>
      </c>
      <c r="C4877" s="165"/>
      <c r="D4877" s="326">
        <v>2500000</v>
      </c>
      <c r="E4877" s="112">
        <f t="shared" si="136"/>
        <v>0</v>
      </c>
    </row>
    <row r="4878" spans="1:5" x14ac:dyDescent="0.3">
      <c r="A4878" s="11" t="s">
        <v>1800</v>
      </c>
      <c r="B4878" s="104">
        <v>1200000</v>
      </c>
      <c r="C4878" s="165"/>
      <c r="D4878" s="326">
        <v>1200000</v>
      </c>
      <c r="E4878" s="112">
        <f t="shared" si="136"/>
        <v>0</v>
      </c>
    </row>
    <row r="4879" spans="1:5" ht="37.5" x14ac:dyDescent="0.3">
      <c r="A4879" s="101" t="s">
        <v>1801</v>
      </c>
      <c r="B4879" s="104">
        <v>2500000</v>
      </c>
      <c r="C4879" s="165"/>
      <c r="D4879" s="326">
        <v>2500000</v>
      </c>
      <c r="E4879" s="112">
        <f t="shared" si="136"/>
        <v>0</v>
      </c>
    </row>
    <row r="4880" spans="1:5" x14ac:dyDescent="0.3">
      <c r="A4880" s="6" t="s">
        <v>6</v>
      </c>
      <c r="B4880" s="164">
        <f>SUM(B4864:B4879)</f>
        <v>45207009</v>
      </c>
      <c r="C4880" s="164">
        <f>SUM(C4864:C4879)</f>
        <v>0</v>
      </c>
      <c r="D4880" s="164">
        <f>SUM(D4864:D4879)</f>
        <v>43707009</v>
      </c>
      <c r="E4880" s="164">
        <f>SUM(E4864:E4879)</f>
        <v>1500000</v>
      </c>
    </row>
    <row r="4881" spans="1:5" x14ac:dyDescent="0.3">
      <c r="A4881" s="84"/>
      <c r="B4881" s="165"/>
      <c r="C4881" s="165"/>
      <c r="D4881" s="165"/>
      <c r="E4881" s="155"/>
    </row>
    <row r="4882" spans="1:5" x14ac:dyDescent="0.3">
      <c r="A4882" s="6" t="s">
        <v>176</v>
      </c>
      <c r="B4882" s="164">
        <f>B4493</f>
        <v>62413437</v>
      </c>
      <c r="C4882" s="164">
        <f>C4493</f>
        <v>0</v>
      </c>
      <c r="D4882" s="164">
        <f>D4493</f>
        <v>4931307.856938961</v>
      </c>
      <c r="E4882" s="164">
        <f>E4493</f>
        <v>57482129.143061042</v>
      </c>
    </row>
    <row r="4883" spans="1:5" x14ac:dyDescent="0.3">
      <c r="A4883" s="84"/>
      <c r="B4883" s="165"/>
      <c r="C4883" s="165"/>
      <c r="D4883" s="165"/>
      <c r="E4883" s="155"/>
    </row>
    <row r="4884" spans="1:5" x14ac:dyDescent="0.3">
      <c r="A4884" s="6" t="s">
        <v>698</v>
      </c>
      <c r="B4884" s="164">
        <f>B4498</f>
        <v>37780553</v>
      </c>
      <c r="C4884" s="164">
        <f>C4498</f>
        <v>88262925.519999996</v>
      </c>
      <c r="D4884" s="164">
        <f>D4498</f>
        <v>2847511.4</v>
      </c>
      <c r="E4884" s="164">
        <f>E4498</f>
        <v>123195967.12</v>
      </c>
    </row>
    <row r="4885" spans="1:5" x14ac:dyDescent="0.3">
      <c r="A4885" s="84"/>
      <c r="B4885" s="165"/>
      <c r="C4885" s="165"/>
      <c r="D4885" s="165"/>
      <c r="E4885" s="155"/>
    </row>
    <row r="4886" spans="1:5" x14ac:dyDescent="0.3">
      <c r="A4886" s="6" t="s">
        <v>203</v>
      </c>
      <c r="B4886" s="164">
        <f>B4882+B4884</f>
        <v>100193990</v>
      </c>
      <c r="C4886" s="164">
        <f>C4882+C4884</f>
        <v>88262925.519999996</v>
      </c>
      <c r="D4886" s="164">
        <f>D4882+D4884</f>
        <v>7778819.2569389604</v>
      </c>
      <c r="E4886" s="164">
        <f>E4882+E4884</f>
        <v>180678096.26306105</v>
      </c>
    </row>
    <row r="4887" spans="1:5" x14ac:dyDescent="0.3">
      <c r="A4887" s="84"/>
      <c r="B4887" s="165"/>
      <c r="C4887" s="165"/>
      <c r="D4887" s="165"/>
      <c r="E4887" s="155"/>
    </row>
    <row r="4888" spans="1:5" x14ac:dyDescent="0.3">
      <c r="A4888" s="6" t="s">
        <v>143</v>
      </c>
      <c r="B4888" s="130">
        <f>B4823+B4860+B4880</f>
        <v>1071373023.0799999</v>
      </c>
      <c r="C4888" s="130">
        <f>C4823+C4860+C4880</f>
        <v>667601213.80000019</v>
      </c>
      <c r="D4888" s="130">
        <f>D4823+D4860+D4880</f>
        <v>660061516.07999992</v>
      </c>
      <c r="E4888" s="130">
        <f>E4823+E4860+E4880</f>
        <v>1078912720.8000002</v>
      </c>
    </row>
    <row r="4889" spans="1:5" x14ac:dyDescent="0.3">
      <c r="A4889" s="84"/>
      <c r="B4889" s="154"/>
      <c r="C4889" s="154"/>
      <c r="D4889" s="154"/>
      <c r="E4889" s="154"/>
    </row>
    <row r="4890" spans="1:5" x14ac:dyDescent="0.3">
      <c r="A4890" s="6" t="s">
        <v>927</v>
      </c>
      <c r="B4890" s="130">
        <f>B4886+B4888</f>
        <v>1171567013.0799999</v>
      </c>
      <c r="C4890" s="130">
        <f>C4886+C4888</f>
        <v>755864139.32000017</v>
      </c>
      <c r="D4890" s="130">
        <f>D4886+D4888</f>
        <v>667840335.33693886</v>
      </c>
      <c r="E4890" s="130">
        <f>E4886+E4888</f>
        <v>1259590817.0630612</v>
      </c>
    </row>
    <row r="4891" spans="1:5" x14ac:dyDescent="0.3">
      <c r="A4891" s="84"/>
      <c r="B4891" s="165"/>
      <c r="C4891" s="165"/>
      <c r="D4891" s="326"/>
      <c r="E4891" s="165"/>
    </row>
    <row r="4892" spans="1:5" x14ac:dyDescent="0.25">
      <c r="A4892" s="698" t="s">
        <v>1802</v>
      </c>
      <c r="B4892" s="698"/>
      <c r="C4892" s="698"/>
      <c r="D4892" s="698"/>
      <c r="E4892" s="698"/>
    </row>
    <row r="4893" spans="1:5" x14ac:dyDescent="0.3">
      <c r="A4893" s="317" t="s">
        <v>1803</v>
      </c>
      <c r="B4893" s="459"/>
      <c r="C4893" s="76"/>
      <c r="D4893" s="72"/>
      <c r="E4893" s="156"/>
    </row>
    <row r="4894" spans="1:5" x14ac:dyDescent="0.3">
      <c r="A4894" s="325" t="s">
        <v>53</v>
      </c>
      <c r="B4894" s="460">
        <f>B4898</f>
        <v>27667864.892221827</v>
      </c>
      <c r="C4894" s="460">
        <f t="shared" ref="C4894:E4894" si="137">C4898</f>
        <v>0</v>
      </c>
      <c r="D4894" s="460">
        <f t="shared" si="137"/>
        <v>2186048</v>
      </c>
      <c r="E4894" s="460">
        <f t="shared" si="137"/>
        <v>25481816.892221827</v>
      </c>
    </row>
    <row r="4895" spans="1:5" x14ac:dyDescent="0.3">
      <c r="A4895" s="317" t="s">
        <v>54</v>
      </c>
      <c r="B4895" s="461"/>
      <c r="C4895" s="76"/>
      <c r="D4895" s="72"/>
      <c r="E4895" s="115">
        <f t="shared" ref="E4895:E4958" si="138">B4895+C4895-D4895</f>
        <v>0</v>
      </c>
    </row>
    <row r="4896" spans="1:5" x14ac:dyDescent="0.3">
      <c r="A4896" s="462" t="s">
        <v>1804</v>
      </c>
      <c r="B4896" s="461">
        <v>25867864.892221827</v>
      </c>
      <c r="C4896" s="76"/>
      <c r="D4896" s="72">
        <v>2186048</v>
      </c>
      <c r="E4896" s="115">
        <f t="shared" si="138"/>
        <v>23681816.892221827</v>
      </c>
    </row>
    <row r="4897" spans="1:5" ht="37.5" x14ac:dyDescent="0.3">
      <c r="A4897" s="462" t="s">
        <v>1805</v>
      </c>
      <c r="B4897" s="461">
        <v>1800000</v>
      </c>
      <c r="C4897" s="76"/>
      <c r="D4897" s="72"/>
      <c r="E4897" s="115">
        <f t="shared" si="138"/>
        <v>1800000</v>
      </c>
    </row>
    <row r="4898" spans="1:5" x14ac:dyDescent="0.3">
      <c r="A4898" s="325" t="s">
        <v>138</v>
      </c>
      <c r="B4898" s="460">
        <f>B4896+B4897</f>
        <v>27667864.892221827</v>
      </c>
      <c r="C4898" s="460">
        <f t="shared" ref="C4898:E4898" si="139">C4896+C4897</f>
        <v>0</v>
      </c>
      <c r="D4898" s="460">
        <f t="shared" si="139"/>
        <v>2186048</v>
      </c>
      <c r="E4898" s="460">
        <f t="shared" si="139"/>
        <v>25481816.892221827</v>
      </c>
    </row>
    <row r="4899" spans="1:5" x14ac:dyDescent="0.3">
      <c r="A4899" s="317"/>
      <c r="B4899" s="461"/>
      <c r="C4899" s="76"/>
      <c r="D4899" s="72"/>
      <c r="E4899" s="115">
        <f t="shared" si="138"/>
        <v>0</v>
      </c>
    </row>
    <row r="4900" spans="1:5" x14ac:dyDescent="0.3">
      <c r="A4900" s="325" t="s">
        <v>57</v>
      </c>
      <c r="B4900" s="460">
        <f>B4968+B5018</f>
        <v>22556461</v>
      </c>
      <c r="C4900" s="460">
        <f>C4968+C5018</f>
        <v>46417484.549999997</v>
      </c>
      <c r="D4900" s="460">
        <f>D4968+D5018</f>
        <v>650000</v>
      </c>
      <c r="E4900" s="460">
        <f>E4968+E5018</f>
        <v>68323945.549999997</v>
      </c>
    </row>
    <row r="4901" spans="1:5" x14ac:dyDescent="0.3">
      <c r="A4901" s="317" t="s">
        <v>58</v>
      </c>
      <c r="B4901" s="461"/>
      <c r="C4901" s="76"/>
      <c r="D4901" s="72"/>
      <c r="E4901" s="115">
        <f t="shared" si="138"/>
        <v>0</v>
      </c>
    </row>
    <row r="4902" spans="1:5" x14ac:dyDescent="0.3">
      <c r="A4902" s="462" t="s">
        <v>60</v>
      </c>
      <c r="B4902" s="461"/>
      <c r="C4902" s="76"/>
      <c r="D4902" s="72"/>
      <c r="E4902" s="115">
        <f t="shared" si="138"/>
        <v>0</v>
      </c>
    </row>
    <row r="4903" spans="1:5" x14ac:dyDescent="0.3">
      <c r="A4903" s="325" t="s">
        <v>138</v>
      </c>
      <c r="B4903" s="460">
        <v>0</v>
      </c>
      <c r="C4903" s="66"/>
      <c r="D4903" s="95"/>
      <c r="E4903" s="444">
        <f t="shared" si="138"/>
        <v>0</v>
      </c>
    </row>
    <row r="4904" spans="1:5" x14ac:dyDescent="0.3">
      <c r="A4904" s="317" t="s">
        <v>62</v>
      </c>
      <c r="B4904" s="461"/>
      <c r="C4904" s="76"/>
      <c r="D4904" s="72"/>
      <c r="E4904" s="115">
        <f t="shared" si="138"/>
        <v>0</v>
      </c>
    </row>
    <row r="4905" spans="1:5" x14ac:dyDescent="0.3">
      <c r="A4905" s="462" t="s">
        <v>63</v>
      </c>
      <c r="B4905" s="461">
        <v>130000</v>
      </c>
      <c r="C4905" s="76"/>
      <c r="D4905" s="72"/>
      <c r="E4905" s="115">
        <f t="shared" si="138"/>
        <v>130000</v>
      </c>
    </row>
    <row r="4906" spans="1:5" x14ac:dyDescent="0.3">
      <c r="A4906" s="462" t="s">
        <v>1806</v>
      </c>
      <c r="B4906" s="461">
        <v>1360640</v>
      </c>
      <c r="C4906" s="76"/>
      <c r="D4906" s="72"/>
      <c r="E4906" s="115">
        <f t="shared" si="138"/>
        <v>1360640</v>
      </c>
    </row>
    <row r="4907" spans="1:5" x14ac:dyDescent="0.3">
      <c r="A4907" s="462" t="s">
        <v>64</v>
      </c>
      <c r="B4907" s="461">
        <v>3000</v>
      </c>
      <c r="C4907" s="76"/>
      <c r="D4907" s="72"/>
      <c r="E4907" s="115">
        <f t="shared" si="138"/>
        <v>3000</v>
      </c>
    </row>
    <row r="4908" spans="1:5" ht="37.5" x14ac:dyDescent="0.3">
      <c r="A4908" s="462" t="s">
        <v>1807</v>
      </c>
      <c r="B4908" s="461">
        <v>8110000</v>
      </c>
      <c r="C4908" s="76"/>
      <c r="D4908" s="72"/>
      <c r="E4908" s="115">
        <f t="shared" si="138"/>
        <v>8110000</v>
      </c>
    </row>
    <row r="4909" spans="1:5" x14ac:dyDescent="0.3">
      <c r="A4909" s="325" t="s">
        <v>138</v>
      </c>
      <c r="B4909" s="460">
        <v>9603640</v>
      </c>
      <c r="C4909" s="66"/>
      <c r="D4909" s="95"/>
      <c r="E4909" s="444">
        <f t="shared" si="138"/>
        <v>9603640</v>
      </c>
    </row>
    <row r="4910" spans="1:5" x14ac:dyDescent="0.3">
      <c r="A4910" s="317" t="s">
        <v>65</v>
      </c>
      <c r="B4910" s="461"/>
      <c r="C4910" s="76"/>
      <c r="D4910" s="72"/>
      <c r="E4910" s="115">
        <f t="shared" si="138"/>
        <v>0</v>
      </c>
    </row>
    <row r="4911" spans="1:5" x14ac:dyDescent="0.3">
      <c r="A4911" s="462" t="s">
        <v>66</v>
      </c>
      <c r="B4911" s="461">
        <v>400000</v>
      </c>
      <c r="C4911" s="76"/>
      <c r="D4911" s="72"/>
      <c r="E4911" s="115">
        <f t="shared" si="138"/>
        <v>400000</v>
      </c>
    </row>
    <row r="4912" spans="1:5" x14ac:dyDescent="0.3">
      <c r="A4912" s="462" t="s">
        <v>67</v>
      </c>
      <c r="B4912" s="461">
        <v>250000</v>
      </c>
      <c r="C4912" s="76"/>
      <c r="D4912" s="72">
        <v>250000</v>
      </c>
      <c r="E4912" s="115">
        <f t="shared" si="138"/>
        <v>0</v>
      </c>
    </row>
    <row r="4913" spans="1:5" x14ac:dyDescent="0.3">
      <c r="A4913" s="462" t="s">
        <v>68</v>
      </c>
      <c r="B4913" s="461">
        <v>500000</v>
      </c>
      <c r="C4913" s="69">
        <v>550000</v>
      </c>
      <c r="D4913" s="72"/>
      <c r="E4913" s="115">
        <f t="shared" si="138"/>
        <v>1050000</v>
      </c>
    </row>
    <row r="4914" spans="1:5" x14ac:dyDescent="0.3">
      <c r="A4914" s="462" t="s">
        <v>1808</v>
      </c>
      <c r="B4914" s="461"/>
      <c r="C4914" s="76"/>
      <c r="D4914" s="72"/>
      <c r="E4914" s="115">
        <f t="shared" si="138"/>
        <v>0</v>
      </c>
    </row>
    <row r="4915" spans="1:5" x14ac:dyDescent="0.3">
      <c r="A4915" s="462" t="s">
        <v>821</v>
      </c>
      <c r="B4915" s="461"/>
      <c r="C4915" s="76"/>
      <c r="D4915" s="72"/>
      <c r="E4915" s="115">
        <f t="shared" si="138"/>
        <v>0</v>
      </c>
    </row>
    <row r="4916" spans="1:5" x14ac:dyDescent="0.3">
      <c r="A4916" s="325" t="s">
        <v>138</v>
      </c>
      <c r="B4916" s="460">
        <f>B4911+B4912+B4913</f>
        <v>1150000</v>
      </c>
      <c r="C4916" s="460">
        <f>C4911+C4912+C4913</f>
        <v>550000</v>
      </c>
      <c r="D4916" s="460">
        <f>D4911+D4912+D4913</f>
        <v>250000</v>
      </c>
      <c r="E4916" s="460">
        <f>E4911+E4912+E4913</f>
        <v>1450000</v>
      </c>
    </row>
    <row r="4917" spans="1:5" x14ac:dyDescent="0.3">
      <c r="A4917" s="317" t="s">
        <v>69</v>
      </c>
      <c r="B4917" s="461"/>
      <c r="C4917" s="76"/>
      <c r="D4917" s="72"/>
      <c r="E4917" s="115">
        <f t="shared" si="138"/>
        <v>0</v>
      </c>
    </row>
    <row r="4918" spans="1:5" x14ac:dyDescent="0.3">
      <c r="A4918" s="462" t="s">
        <v>887</v>
      </c>
      <c r="B4918" s="461">
        <v>1500000</v>
      </c>
      <c r="C4918" s="76"/>
      <c r="D4918" s="72"/>
      <c r="E4918" s="115">
        <f t="shared" si="138"/>
        <v>1500000</v>
      </c>
    </row>
    <row r="4919" spans="1:5" x14ac:dyDescent="0.3">
      <c r="A4919" s="325" t="s">
        <v>138</v>
      </c>
      <c r="B4919" s="460">
        <v>1500000</v>
      </c>
      <c r="C4919" s="66"/>
      <c r="D4919" s="95"/>
      <c r="E4919" s="444">
        <f t="shared" si="138"/>
        <v>1500000</v>
      </c>
    </row>
    <row r="4920" spans="1:5" x14ac:dyDescent="0.3">
      <c r="A4920" s="317" t="s">
        <v>72</v>
      </c>
      <c r="B4920" s="461"/>
      <c r="C4920" s="76"/>
      <c r="D4920" s="72"/>
      <c r="E4920" s="115">
        <f t="shared" si="138"/>
        <v>0</v>
      </c>
    </row>
    <row r="4921" spans="1:5" x14ac:dyDescent="0.3">
      <c r="A4921" s="462" t="s">
        <v>73</v>
      </c>
      <c r="B4921" s="461"/>
      <c r="C4921" s="76"/>
      <c r="D4921" s="72"/>
      <c r="E4921" s="115">
        <f t="shared" si="138"/>
        <v>0</v>
      </c>
    </row>
    <row r="4922" spans="1:5" x14ac:dyDescent="0.3">
      <c r="A4922" s="462" t="s">
        <v>74</v>
      </c>
      <c r="B4922" s="461">
        <v>120000</v>
      </c>
      <c r="C4922" s="76"/>
      <c r="D4922" s="72">
        <v>100000</v>
      </c>
      <c r="E4922" s="115">
        <f t="shared" si="138"/>
        <v>20000</v>
      </c>
    </row>
    <row r="4923" spans="1:5" ht="37.5" x14ac:dyDescent="0.3">
      <c r="A4923" s="462" t="s">
        <v>1809</v>
      </c>
      <c r="B4923" s="461">
        <v>2945817</v>
      </c>
      <c r="C4923" s="76"/>
      <c r="D4923" s="72"/>
      <c r="E4923" s="115">
        <f t="shared" si="138"/>
        <v>2945817</v>
      </c>
    </row>
    <row r="4924" spans="1:5" x14ac:dyDescent="0.3">
      <c r="A4924" s="462" t="s">
        <v>1810</v>
      </c>
      <c r="B4924" s="461">
        <v>1500000</v>
      </c>
      <c r="C4924" s="76"/>
      <c r="D4924" s="72"/>
      <c r="E4924" s="115">
        <f t="shared" si="138"/>
        <v>1500000</v>
      </c>
    </row>
    <row r="4925" spans="1:5" x14ac:dyDescent="0.3">
      <c r="A4925" s="462" t="s">
        <v>152</v>
      </c>
      <c r="B4925" s="461">
        <v>300000</v>
      </c>
      <c r="C4925" s="76"/>
      <c r="D4925" s="72"/>
      <c r="E4925" s="115">
        <f t="shared" si="138"/>
        <v>300000</v>
      </c>
    </row>
    <row r="4926" spans="1:5" x14ac:dyDescent="0.3">
      <c r="A4926" s="325" t="s">
        <v>138</v>
      </c>
      <c r="B4926" s="460">
        <f>SUM(B4921:B4925)</f>
        <v>4865817</v>
      </c>
      <c r="C4926" s="460">
        <f>SUM(C4921:C4925)</f>
        <v>0</v>
      </c>
      <c r="D4926" s="460">
        <f>SUM(D4921:D4925)</f>
        <v>100000</v>
      </c>
      <c r="E4926" s="460">
        <f>SUM(E4921:E4925)</f>
        <v>4765817</v>
      </c>
    </row>
    <row r="4927" spans="1:5" x14ac:dyDescent="0.3">
      <c r="A4927" s="317" t="s">
        <v>1811</v>
      </c>
      <c r="B4927" s="461"/>
      <c r="C4927" s="76"/>
      <c r="D4927" s="72"/>
      <c r="E4927" s="115">
        <f t="shared" si="138"/>
        <v>0</v>
      </c>
    </row>
    <row r="4928" spans="1:5" x14ac:dyDescent="0.3">
      <c r="A4928" s="462" t="s">
        <v>79</v>
      </c>
      <c r="B4928" s="461"/>
      <c r="C4928" s="76"/>
      <c r="D4928" s="72"/>
      <c r="E4928" s="115">
        <f t="shared" si="138"/>
        <v>0</v>
      </c>
    </row>
    <row r="4929" spans="1:5" x14ac:dyDescent="0.3">
      <c r="A4929" s="325" t="s">
        <v>138</v>
      </c>
      <c r="B4929" s="460">
        <v>0</v>
      </c>
      <c r="C4929" s="66"/>
      <c r="D4929" s="95"/>
      <c r="E4929" s="444">
        <f t="shared" si="138"/>
        <v>0</v>
      </c>
    </row>
    <row r="4930" spans="1:5" x14ac:dyDescent="0.3">
      <c r="A4930" s="317" t="s">
        <v>80</v>
      </c>
      <c r="B4930" s="461">
        <v>0</v>
      </c>
      <c r="C4930" s="76"/>
      <c r="D4930" s="72"/>
      <c r="E4930" s="115">
        <f t="shared" si="138"/>
        <v>0</v>
      </c>
    </row>
    <row r="4931" spans="1:5" x14ac:dyDescent="0.3">
      <c r="A4931" s="462" t="s">
        <v>81</v>
      </c>
      <c r="B4931" s="461"/>
      <c r="C4931" s="76"/>
      <c r="D4931" s="72"/>
      <c r="E4931" s="115">
        <f t="shared" si="138"/>
        <v>0</v>
      </c>
    </row>
    <row r="4932" spans="1:5" x14ac:dyDescent="0.3">
      <c r="A4932" s="462" t="s">
        <v>1812</v>
      </c>
      <c r="B4932" s="461">
        <v>644183</v>
      </c>
      <c r="C4932" s="76"/>
      <c r="D4932" s="72">
        <v>300000</v>
      </c>
      <c r="E4932" s="115">
        <f t="shared" si="138"/>
        <v>344183</v>
      </c>
    </row>
    <row r="4933" spans="1:5" x14ac:dyDescent="0.3">
      <c r="A4933" s="325" t="s">
        <v>138</v>
      </c>
      <c r="B4933" s="460">
        <f>B4932</f>
        <v>644183</v>
      </c>
      <c r="C4933" s="460">
        <f>C4932</f>
        <v>0</v>
      </c>
      <c r="D4933" s="460">
        <f>D4932</f>
        <v>300000</v>
      </c>
      <c r="E4933" s="460">
        <f>E4932</f>
        <v>344183</v>
      </c>
    </row>
    <row r="4934" spans="1:5" x14ac:dyDescent="0.3">
      <c r="A4934" s="317" t="s">
        <v>82</v>
      </c>
      <c r="B4934" s="461"/>
      <c r="C4934" s="76"/>
      <c r="D4934" s="72"/>
      <c r="E4934" s="115">
        <f t="shared" si="138"/>
        <v>0</v>
      </c>
    </row>
    <row r="4935" spans="1:5" x14ac:dyDescent="0.3">
      <c r="A4935" s="462" t="s">
        <v>83</v>
      </c>
      <c r="B4935" s="461"/>
      <c r="C4935" s="76"/>
      <c r="D4935" s="72"/>
      <c r="E4935" s="115">
        <f t="shared" si="138"/>
        <v>0</v>
      </c>
    </row>
    <row r="4936" spans="1:5" x14ac:dyDescent="0.3">
      <c r="A4936" s="325" t="s">
        <v>138</v>
      </c>
      <c r="B4936" s="460">
        <v>0</v>
      </c>
      <c r="C4936" s="66"/>
      <c r="D4936" s="95"/>
      <c r="E4936" s="444">
        <f t="shared" si="138"/>
        <v>0</v>
      </c>
    </row>
    <row r="4937" spans="1:5" x14ac:dyDescent="0.3">
      <c r="A4937" s="317" t="s">
        <v>85</v>
      </c>
      <c r="B4937" s="461"/>
      <c r="C4937" s="76"/>
      <c r="D4937" s="72"/>
      <c r="E4937" s="115">
        <f t="shared" si="138"/>
        <v>0</v>
      </c>
    </row>
    <row r="4938" spans="1:5" x14ac:dyDescent="0.3">
      <c r="A4938" s="462" t="s">
        <v>86</v>
      </c>
      <c r="B4938" s="461"/>
      <c r="C4938" s="76"/>
      <c r="D4938" s="72"/>
      <c r="E4938" s="115">
        <f t="shared" si="138"/>
        <v>0</v>
      </c>
    </row>
    <row r="4939" spans="1:5" x14ac:dyDescent="0.3">
      <c r="A4939" s="462" t="s">
        <v>1813</v>
      </c>
      <c r="B4939" s="461">
        <v>0</v>
      </c>
      <c r="C4939" s="76"/>
      <c r="D4939" s="72"/>
      <c r="E4939" s="115">
        <f t="shared" si="138"/>
        <v>0</v>
      </c>
    </row>
    <row r="4940" spans="1:5" x14ac:dyDescent="0.3">
      <c r="A4940" s="462" t="s">
        <v>88</v>
      </c>
      <c r="B4940" s="461">
        <v>50000</v>
      </c>
      <c r="C4940" s="76"/>
      <c r="D4940" s="72"/>
      <c r="E4940" s="115">
        <f t="shared" si="138"/>
        <v>50000</v>
      </c>
    </row>
    <row r="4941" spans="1:5" ht="37.5" x14ac:dyDescent="0.3">
      <c r="A4941" s="57" t="s">
        <v>1814</v>
      </c>
      <c r="B4941" s="461"/>
      <c r="C4941" s="76"/>
      <c r="D4941" s="72"/>
      <c r="E4941" s="115">
        <f t="shared" si="138"/>
        <v>0</v>
      </c>
    </row>
    <row r="4942" spans="1:5" x14ac:dyDescent="0.3">
      <c r="A4942" s="325" t="s">
        <v>138</v>
      </c>
      <c r="B4942" s="460">
        <v>50000</v>
      </c>
      <c r="C4942" s="66"/>
      <c r="D4942" s="95"/>
      <c r="E4942" s="444">
        <f t="shared" si="138"/>
        <v>50000</v>
      </c>
    </row>
    <row r="4943" spans="1:5" x14ac:dyDescent="0.3">
      <c r="A4943" s="317" t="s">
        <v>89</v>
      </c>
      <c r="B4943" s="461"/>
      <c r="C4943" s="76"/>
      <c r="D4943" s="72"/>
      <c r="E4943" s="115">
        <f t="shared" si="138"/>
        <v>0</v>
      </c>
    </row>
    <row r="4944" spans="1:5" x14ac:dyDescent="0.3">
      <c r="A4944" s="462" t="s">
        <v>90</v>
      </c>
      <c r="B4944" s="461">
        <v>500000</v>
      </c>
      <c r="C4944" s="76"/>
      <c r="D4944" s="72"/>
      <c r="E4944" s="115">
        <f t="shared" si="138"/>
        <v>500000</v>
      </c>
    </row>
    <row r="4945" spans="1:5" x14ac:dyDescent="0.3">
      <c r="A4945" s="325" t="s">
        <v>138</v>
      </c>
      <c r="B4945" s="460">
        <v>500000</v>
      </c>
      <c r="C4945" s="66"/>
      <c r="D4945" s="95"/>
      <c r="E4945" s="444">
        <f t="shared" si="138"/>
        <v>500000</v>
      </c>
    </row>
    <row r="4946" spans="1:5" x14ac:dyDescent="0.3">
      <c r="A4946" s="317" t="s">
        <v>91</v>
      </c>
      <c r="B4946" s="461"/>
      <c r="C4946" s="76"/>
      <c r="D4946" s="72"/>
      <c r="E4946" s="115">
        <f t="shared" si="138"/>
        <v>0</v>
      </c>
    </row>
    <row r="4947" spans="1:5" x14ac:dyDescent="0.3">
      <c r="A4947" s="462" t="s">
        <v>92</v>
      </c>
      <c r="B4947" s="461"/>
      <c r="C4947" s="76"/>
      <c r="D4947" s="72"/>
      <c r="E4947" s="115">
        <f t="shared" si="138"/>
        <v>0</v>
      </c>
    </row>
    <row r="4948" spans="1:5" x14ac:dyDescent="0.3">
      <c r="A4948" s="462" t="s">
        <v>1815</v>
      </c>
      <c r="B4948" s="461"/>
      <c r="C4948" s="76"/>
      <c r="D4948" s="72"/>
      <c r="E4948" s="115">
        <f t="shared" si="138"/>
        <v>0</v>
      </c>
    </row>
    <row r="4949" spans="1:5" x14ac:dyDescent="0.3">
      <c r="A4949" s="462" t="s">
        <v>682</v>
      </c>
      <c r="B4949" s="461"/>
      <c r="C4949" s="76"/>
      <c r="D4949" s="72"/>
      <c r="E4949" s="115">
        <f t="shared" si="138"/>
        <v>0</v>
      </c>
    </row>
    <row r="4950" spans="1:5" x14ac:dyDescent="0.3">
      <c r="A4950" s="325" t="s">
        <v>138</v>
      </c>
      <c r="B4950" s="460">
        <v>0</v>
      </c>
      <c r="C4950" s="66"/>
      <c r="D4950" s="95"/>
      <c r="E4950" s="444">
        <f t="shared" si="138"/>
        <v>0</v>
      </c>
    </row>
    <row r="4951" spans="1:5" x14ac:dyDescent="0.3">
      <c r="A4951" s="317" t="s">
        <v>186</v>
      </c>
      <c r="B4951" s="461"/>
      <c r="C4951" s="76"/>
      <c r="D4951" s="72"/>
      <c r="E4951" s="115">
        <f t="shared" si="138"/>
        <v>0</v>
      </c>
    </row>
    <row r="4952" spans="1:5" x14ac:dyDescent="0.3">
      <c r="A4952" s="317" t="s">
        <v>96</v>
      </c>
      <c r="B4952" s="461"/>
      <c r="C4952" s="76"/>
      <c r="D4952" s="72"/>
      <c r="E4952" s="115">
        <f t="shared" si="138"/>
        <v>0</v>
      </c>
    </row>
    <row r="4953" spans="1:5" x14ac:dyDescent="0.3">
      <c r="A4953" s="462" t="s">
        <v>97</v>
      </c>
      <c r="B4953" s="461">
        <v>1050000</v>
      </c>
      <c r="C4953" s="76"/>
      <c r="D4953" s="72"/>
      <c r="E4953" s="115">
        <f t="shared" si="138"/>
        <v>1050000</v>
      </c>
    </row>
    <row r="4954" spans="1:5" x14ac:dyDescent="0.3">
      <c r="A4954" s="325" t="s">
        <v>138</v>
      </c>
      <c r="B4954" s="460">
        <v>1050000</v>
      </c>
      <c r="C4954" s="66"/>
      <c r="D4954" s="95"/>
      <c r="E4954" s="444">
        <f t="shared" si="138"/>
        <v>1050000</v>
      </c>
    </row>
    <row r="4955" spans="1:5" x14ac:dyDescent="0.3">
      <c r="A4955" s="317" t="s">
        <v>98</v>
      </c>
      <c r="B4955" s="461"/>
      <c r="C4955" s="76"/>
      <c r="D4955" s="72"/>
      <c r="E4955" s="115">
        <f t="shared" si="138"/>
        <v>0</v>
      </c>
    </row>
    <row r="4956" spans="1:5" ht="37.5" x14ac:dyDescent="0.3">
      <c r="A4956" s="462" t="s">
        <v>1816</v>
      </c>
      <c r="B4956" s="461"/>
      <c r="C4956" s="76"/>
      <c r="D4956" s="72"/>
      <c r="E4956" s="115">
        <f t="shared" si="138"/>
        <v>0</v>
      </c>
    </row>
    <row r="4957" spans="1:5" x14ac:dyDescent="0.3">
      <c r="A4957" s="462" t="s">
        <v>1817</v>
      </c>
      <c r="B4957" s="461"/>
      <c r="C4957" s="76"/>
      <c r="D4957" s="72"/>
      <c r="E4957" s="115">
        <f t="shared" si="138"/>
        <v>0</v>
      </c>
    </row>
    <row r="4958" spans="1:5" x14ac:dyDescent="0.3">
      <c r="A4958" s="462" t="s">
        <v>406</v>
      </c>
      <c r="B4958" s="461">
        <v>1572821</v>
      </c>
      <c r="C4958" s="76"/>
      <c r="D4958" s="72"/>
      <c r="E4958" s="115">
        <f t="shared" si="138"/>
        <v>1572821</v>
      </c>
    </row>
    <row r="4959" spans="1:5" x14ac:dyDescent="0.3">
      <c r="A4959" s="462" t="s">
        <v>156</v>
      </c>
      <c r="B4959" s="461">
        <v>1200000</v>
      </c>
      <c r="C4959" s="76"/>
      <c r="D4959" s="72"/>
      <c r="E4959" s="115">
        <f t="shared" ref="E4959:E4967" si="140">B4959+C4959-D4959</f>
        <v>1200000</v>
      </c>
    </row>
    <row r="4960" spans="1:5" x14ac:dyDescent="0.3">
      <c r="A4960" s="325" t="s">
        <v>138</v>
      </c>
      <c r="B4960" s="460">
        <v>2772821</v>
      </c>
      <c r="C4960" s="66"/>
      <c r="D4960" s="95"/>
      <c r="E4960" s="444">
        <f t="shared" si="140"/>
        <v>2772821</v>
      </c>
    </row>
    <row r="4961" spans="1:5" x14ac:dyDescent="0.3">
      <c r="A4961" s="317" t="s">
        <v>102</v>
      </c>
      <c r="B4961" s="461"/>
      <c r="C4961" s="76"/>
      <c r="D4961" s="72"/>
      <c r="E4961" s="115">
        <f t="shared" si="140"/>
        <v>0</v>
      </c>
    </row>
    <row r="4962" spans="1:5" x14ac:dyDescent="0.3">
      <c r="A4962" s="462" t="s">
        <v>103</v>
      </c>
      <c r="B4962" s="461"/>
      <c r="C4962" s="76"/>
      <c r="D4962" s="72"/>
      <c r="E4962" s="115">
        <f t="shared" si="140"/>
        <v>0</v>
      </c>
    </row>
    <row r="4963" spans="1:5" x14ac:dyDescent="0.3">
      <c r="A4963" s="462" t="s">
        <v>104</v>
      </c>
      <c r="B4963" s="461">
        <v>0</v>
      </c>
      <c r="C4963" s="76"/>
      <c r="D4963" s="72"/>
      <c r="E4963" s="115">
        <f t="shared" si="140"/>
        <v>0</v>
      </c>
    </row>
    <row r="4964" spans="1:5" x14ac:dyDescent="0.3">
      <c r="A4964" s="462" t="s">
        <v>1818</v>
      </c>
      <c r="B4964" s="461">
        <v>420000</v>
      </c>
      <c r="C4964" s="76"/>
      <c r="D4964" s="72"/>
      <c r="E4964" s="115">
        <f t="shared" si="140"/>
        <v>420000</v>
      </c>
    </row>
    <row r="4965" spans="1:5" x14ac:dyDescent="0.3">
      <c r="A4965" s="462" t="s">
        <v>175</v>
      </c>
      <c r="B4965" s="461"/>
      <c r="C4965" s="76"/>
      <c r="D4965" s="72"/>
      <c r="E4965" s="115">
        <f t="shared" si="140"/>
        <v>0</v>
      </c>
    </row>
    <row r="4966" spans="1:5" x14ac:dyDescent="0.3">
      <c r="A4966" s="325" t="s">
        <v>138</v>
      </c>
      <c r="B4966" s="460">
        <v>420000</v>
      </c>
      <c r="C4966" s="66"/>
      <c r="D4966" s="95"/>
      <c r="E4966" s="444">
        <f t="shared" si="140"/>
        <v>420000</v>
      </c>
    </row>
    <row r="4967" spans="1:5" x14ac:dyDescent="0.3">
      <c r="A4967" s="317"/>
      <c r="B4967" s="461"/>
      <c r="C4967" s="76"/>
      <c r="D4967" s="72"/>
      <c r="E4967" s="115">
        <f t="shared" si="140"/>
        <v>0</v>
      </c>
    </row>
    <row r="4968" spans="1:5" x14ac:dyDescent="0.3">
      <c r="A4968" s="325" t="s">
        <v>6</v>
      </c>
      <c r="B4968" s="460">
        <f>B4903+B4909+B4916+B4919+B4926+B4929+B4933+B4936+B4942+B4945+B4950+B4954+B4960+B4966</f>
        <v>22556461</v>
      </c>
      <c r="C4968" s="460">
        <f>C4903+C4909+C4916+C4919+C4926+C4929+C4933+C4936+C4942+C4945+C4950+C4954+C4960+C4966</f>
        <v>550000</v>
      </c>
      <c r="D4968" s="460">
        <f>D4903+D4909+D4916+D4919+D4926+D4929+D4933+D4936+D4942+D4945+D4950+D4954+D4960+D4966</f>
        <v>650000</v>
      </c>
      <c r="E4968" s="460">
        <f>E4903+E4909+E4916+E4919+E4926+E4929+E4933+E4936+E4942+E4945+E4950+E4954+E4960+E4966</f>
        <v>22456461</v>
      </c>
    </row>
    <row r="4969" spans="1:5" x14ac:dyDescent="0.3">
      <c r="A4969" s="317"/>
      <c r="B4969" s="461"/>
      <c r="C4969" s="69"/>
      <c r="D4969" s="72"/>
      <c r="E4969" s="115"/>
    </row>
    <row r="4970" spans="1:5" x14ac:dyDescent="0.3">
      <c r="A4970" s="317" t="s">
        <v>1819</v>
      </c>
      <c r="B4970" s="461"/>
      <c r="C4970" s="69"/>
      <c r="D4970" s="72"/>
      <c r="E4970" s="115"/>
    </row>
    <row r="4971" spans="1:5" x14ac:dyDescent="0.3">
      <c r="A4971" s="463" t="s">
        <v>1820</v>
      </c>
      <c r="B4971" s="461"/>
      <c r="C4971" s="69">
        <v>500000</v>
      </c>
      <c r="D4971" s="72"/>
      <c r="E4971" s="115">
        <f>B4971+C4971-D4971</f>
        <v>500000</v>
      </c>
    </row>
    <row r="4972" spans="1:5" x14ac:dyDescent="0.3">
      <c r="A4972" s="463" t="s">
        <v>1821</v>
      </c>
      <c r="B4972" s="461"/>
      <c r="C4972" s="69">
        <v>147500</v>
      </c>
      <c r="D4972" s="72"/>
      <c r="E4972" s="115">
        <f t="shared" ref="E4972:E5017" si="141">B4972+C4972-D4972</f>
        <v>147500</v>
      </c>
    </row>
    <row r="4973" spans="1:5" x14ac:dyDescent="0.3">
      <c r="A4973" s="463" t="s">
        <v>1822</v>
      </c>
      <c r="B4973" s="461"/>
      <c r="C4973" s="69">
        <v>589435.43999999994</v>
      </c>
      <c r="D4973" s="72"/>
      <c r="E4973" s="115">
        <f t="shared" si="141"/>
        <v>589435.43999999994</v>
      </c>
    </row>
    <row r="4974" spans="1:5" x14ac:dyDescent="0.3">
      <c r="A4974" s="463" t="s">
        <v>1821</v>
      </c>
      <c r="B4974" s="461"/>
      <c r="C4974" s="69">
        <v>21880</v>
      </c>
      <c r="D4974" s="72"/>
      <c r="E4974" s="115">
        <f t="shared" si="141"/>
        <v>21880</v>
      </c>
    </row>
    <row r="4975" spans="1:5" x14ac:dyDescent="0.3">
      <c r="A4975" s="463" t="s">
        <v>1823</v>
      </c>
      <c r="B4975" s="461"/>
      <c r="C4975" s="69">
        <v>102540</v>
      </c>
      <c r="D4975" s="72"/>
      <c r="E4975" s="115">
        <f t="shared" si="141"/>
        <v>102540</v>
      </c>
    </row>
    <row r="4976" spans="1:5" x14ac:dyDescent="0.3">
      <c r="A4976" s="463" t="s">
        <v>1824</v>
      </c>
      <c r="B4976" s="461"/>
      <c r="C4976" s="69">
        <v>2075590</v>
      </c>
      <c r="D4976" s="72"/>
      <c r="E4976" s="115">
        <f t="shared" si="141"/>
        <v>2075590</v>
      </c>
    </row>
    <row r="4977" spans="1:5" x14ac:dyDescent="0.3">
      <c r="A4977" s="463" t="s">
        <v>1825</v>
      </c>
      <c r="B4977" s="461"/>
      <c r="C4977" s="69">
        <v>96193</v>
      </c>
      <c r="D4977" s="72"/>
      <c r="E4977" s="115">
        <f t="shared" si="141"/>
        <v>96193</v>
      </c>
    </row>
    <row r="4978" spans="1:5" x14ac:dyDescent="0.3">
      <c r="A4978" s="463" t="s">
        <v>1826</v>
      </c>
      <c r="B4978" s="461"/>
      <c r="C4978" s="69">
        <v>324960</v>
      </c>
      <c r="D4978" s="72"/>
      <c r="E4978" s="115">
        <f t="shared" si="141"/>
        <v>324960</v>
      </c>
    </row>
    <row r="4979" spans="1:5" x14ac:dyDescent="0.3">
      <c r="A4979" s="463" t="s">
        <v>1827</v>
      </c>
      <c r="B4979" s="461"/>
      <c r="C4979" s="69">
        <v>394400</v>
      </c>
      <c r="D4979" s="72"/>
      <c r="E4979" s="115">
        <f t="shared" si="141"/>
        <v>394400</v>
      </c>
    </row>
    <row r="4980" spans="1:5" x14ac:dyDescent="0.3">
      <c r="A4980" s="463" t="s">
        <v>1828</v>
      </c>
      <c r="B4980" s="461"/>
      <c r="C4980" s="69">
        <v>490000</v>
      </c>
      <c r="D4980" s="72"/>
      <c r="E4980" s="115">
        <f t="shared" si="141"/>
        <v>490000</v>
      </c>
    </row>
    <row r="4981" spans="1:5" x14ac:dyDescent="0.3">
      <c r="A4981" s="463" t="s">
        <v>1829</v>
      </c>
      <c r="B4981" s="461"/>
      <c r="C4981" s="69">
        <v>613130</v>
      </c>
      <c r="D4981" s="72"/>
      <c r="E4981" s="115">
        <f t="shared" si="141"/>
        <v>613130</v>
      </c>
    </row>
    <row r="4982" spans="1:5" x14ac:dyDescent="0.3">
      <c r="A4982" s="463" t="s">
        <v>1830</v>
      </c>
      <c r="B4982" s="461"/>
      <c r="C4982" s="69">
        <v>4811919</v>
      </c>
      <c r="D4982" s="72"/>
      <c r="E4982" s="115">
        <f t="shared" si="141"/>
        <v>4811919</v>
      </c>
    </row>
    <row r="4983" spans="1:5" x14ac:dyDescent="0.3">
      <c r="A4983" s="463" t="s">
        <v>1831</v>
      </c>
      <c r="B4983" s="461"/>
      <c r="C4983" s="69">
        <v>15043330</v>
      </c>
      <c r="D4983" s="72"/>
      <c r="E4983" s="115">
        <f t="shared" si="141"/>
        <v>15043330</v>
      </c>
    </row>
    <row r="4984" spans="1:5" x14ac:dyDescent="0.3">
      <c r="A4984" s="463" t="s">
        <v>1832</v>
      </c>
      <c r="B4984" s="461"/>
      <c r="C4984" s="69">
        <v>495000</v>
      </c>
      <c r="D4984" s="72"/>
      <c r="E4984" s="115">
        <f t="shared" si="141"/>
        <v>495000</v>
      </c>
    </row>
    <row r="4985" spans="1:5" x14ac:dyDescent="0.3">
      <c r="A4985" s="463" t="s">
        <v>1833</v>
      </c>
      <c r="B4985" s="461"/>
      <c r="C4985" s="69">
        <v>320160</v>
      </c>
      <c r="D4985" s="72"/>
      <c r="E4985" s="115">
        <f t="shared" si="141"/>
        <v>320160</v>
      </c>
    </row>
    <row r="4986" spans="1:5" x14ac:dyDescent="0.3">
      <c r="A4986" s="463" t="s">
        <v>1834</v>
      </c>
      <c r="B4986" s="461"/>
      <c r="C4986" s="69">
        <v>350000</v>
      </c>
      <c r="D4986" s="72"/>
      <c r="E4986" s="115">
        <f t="shared" si="141"/>
        <v>350000</v>
      </c>
    </row>
    <row r="4987" spans="1:5" x14ac:dyDescent="0.3">
      <c r="A4987" s="463" t="s">
        <v>1835</v>
      </c>
      <c r="B4987" s="461"/>
      <c r="C4987" s="69">
        <v>120640</v>
      </c>
      <c r="D4987" s="72"/>
      <c r="E4987" s="115">
        <f t="shared" si="141"/>
        <v>120640</v>
      </c>
    </row>
    <row r="4988" spans="1:5" x14ac:dyDescent="0.3">
      <c r="A4988" s="463" t="s">
        <v>1836</v>
      </c>
      <c r="B4988" s="461"/>
      <c r="C4988" s="69">
        <v>960480</v>
      </c>
      <c r="D4988" s="72"/>
      <c r="E4988" s="115">
        <f t="shared" si="141"/>
        <v>960480</v>
      </c>
    </row>
    <row r="4989" spans="1:5" x14ac:dyDescent="0.3">
      <c r="A4989" s="91" t="s">
        <v>1837</v>
      </c>
      <c r="B4989" s="461"/>
      <c r="C4989" s="69">
        <v>40000</v>
      </c>
      <c r="D4989" s="72"/>
      <c r="E4989" s="115">
        <f t="shared" si="141"/>
        <v>40000</v>
      </c>
    </row>
    <row r="4990" spans="1:5" x14ac:dyDescent="0.3">
      <c r="A4990" s="91" t="s">
        <v>1838</v>
      </c>
      <c r="B4990" s="461"/>
      <c r="C4990" s="69">
        <v>133500</v>
      </c>
      <c r="D4990" s="72"/>
      <c r="E4990" s="115">
        <f t="shared" si="141"/>
        <v>133500</v>
      </c>
    </row>
    <row r="4991" spans="1:5" x14ac:dyDescent="0.3">
      <c r="A4991" s="91" t="s">
        <v>1839</v>
      </c>
      <c r="B4991" s="461">
        <v>0</v>
      </c>
      <c r="C4991" s="69">
        <v>320160</v>
      </c>
      <c r="D4991" s="72"/>
      <c r="E4991" s="115">
        <f t="shared" si="141"/>
        <v>320160</v>
      </c>
    </row>
    <row r="4992" spans="1:5" x14ac:dyDescent="0.3">
      <c r="A4992" s="91" t="s">
        <v>1838</v>
      </c>
      <c r="B4992" s="461"/>
      <c r="C4992" s="69">
        <v>1258565</v>
      </c>
      <c r="D4992" s="72"/>
      <c r="E4992" s="115">
        <f t="shared" si="141"/>
        <v>1258565</v>
      </c>
    </row>
    <row r="4993" spans="1:5" x14ac:dyDescent="0.3">
      <c r="A4993" s="463" t="s">
        <v>1840</v>
      </c>
      <c r="B4993" s="461"/>
      <c r="C4993" s="69">
        <v>18865</v>
      </c>
      <c r="D4993" s="72"/>
      <c r="E4993" s="115">
        <f t="shared" si="141"/>
        <v>18865</v>
      </c>
    </row>
    <row r="4994" spans="1:5" x14ac:dyDescent="0.3">
      <c r="A4994" s="463" t="s">
        <v>1841</v>
      </c>
      <c r="B4994" s="461"/>
      <c r="C4994" s="69">
        <v>65000</v>
      </c>
      <c r="D4994" s="72"/>
      <c r="E4994" s="115">
        <f t="shared" si="141"/>
        <v>65000</v>
      </c>
    </row>
    <row r="4995" spans="1:5" x14ac:dyDescent="0.3">
      <c r="A4995" s="463" t="s">
        <v>1842</v>
      </c>
      <c r="B4995" s="461"/>
      <c r="C4995" s="69">
        <v>118000</v>
      </c>
      <c r="D4995" s="72"/>
      <c r="E4995" s="115">
        <f t="shared" si="141"/>
        <v>118000</v>
      </c>
    </row>
    <row r="4996" spans="1:5" x14ac:dyDescent="0.3">
      <c r="A4996" s="463" t="s">
        <v>1843</v>
      </c>
      <c r="B4996" s="461">
        <v>0</v>
      </c>
      <c r="C4996" s="69">
        <v>124000</v>
      </c>
      <c r="D4996" s="72"/>
      <c r="E4996" s="115">
        <f t="shared" si="141"/>
        <v>124000</v>
      </c>
    </row>
    <row r="4997" spans="1:5" x14ac:dyDescent="0.3">
      <c r="A4997" s="463" t="s">
        <v>1844</v>
      </c>
      <c r="B4997" s="461"/>
      <c r="C4997" s="69">
        <v>130790</v>
      </c>
      <c r="D4997" s="72"/>
      <c r="E4997" s="115">
        <f t="shared" si="141"/>
        <v>130790</v>
      </c>
    </row>
    <row r="4998" spans="1:5" x14ac:dyDescent="0.3">
      <c r="A4998" s="463" t="s">
        <v>1845</v>
      </c>
      <c r="B4998" s="461">
        <v>0</v>
      </c>
      <c r="C4998" s="69">
        <v>181540</v>
      </c>
      <c r="D4998" s="72"/>
      <c r="E4998" s="115">
        <f t="shared" si="141"/>
        <v>181540</v>
      </c>
    </row>
    <row r="4999" spans="1:5" x14ac:dyDescent="0.3">
      <c r="A4999" s="463" t="s">
        <v>1846</v>
      </c>
      <c r="B4999" s="461"/>
      <c r="C4999" s="69">
        <v>278998</v>
      </c>
      <c r="D4999" s="72"/>
      <c r="E4999" s="115">
        <f t="shared" si="141"/>
        <v>278998</v>
      </c>
    </row>
    <row r="5000" spans="1:5" x14ac:dyDescent="0.3">
      <c r="A5000" s="463" t="s">
        <v>1820</v>
      </c>
      <c r="B5000" s="461"/>
      <c r="C5000" s="69">
        <v>722129.11</v>
      </c>
      <c r="D5000" s="72"/>
      <c r="E5000" s="115">
        <f t="shared" si="141"/>
        <v>722129.11</v>
      </c>
    </row>
    <row r="5001" spans="1:5" x14ac:dyDescent="0.3">
      <c r="A5001" s="463" t="s">
        <v>1847</v>
      </c>
      <c r="B5001" s="459"/>
      <c r="C5001" s="69">
        <v>1704500</v>
      </c>
      <c r="D5001" s="72"/>
      <c r="E5001" s="115">
        <f t="shared" si="141"/>
        <v>1704500</v>
      </c>
    </row>
    <row r="5002" spans="1:5" x14ac:dyDescent="0.3">
      <c r="A5002" s="463" t="s">
        <v>1838</v>
      </c>
      <c r="B5002" s="459"/>
      <c r="C5002" s="69">
        <v>1903940</v>
      </c>
      <c r="D5002" s="72"/>
      <c r="E5002" s="115">
        <f t="shared" si="141"/>
        <v>1903940</v>
      </c>
    </row>
    <row r="5003" spans="1:5" x14ac:dyDescent="0.3">
      <c r="A5003" s="463" t="s">
        <v>1848</v>
      </c>
      <c r="B5003" s="459"/>
      <c r="C5003" s="69">
        <v>1800000</v>
      </c>
      <c r="D5003" s="72"/>
      <c r="E5003" s="115">
        <f t="shared" si="141"/>
        <v>1800000</v>
      </c>
    </row>
    <row r="5004" spans="1:5" x14ac:dyDescent="0.3">
      <c r="A5004" s="93" t="s">
        <v>1849</v>
      </c>
      <c r="B5004" s="459"/>
      <c r="C5004" s="69">
        <v>2074820</v>
      </c>
      <c r="D5004" s="72"/>
      <c r="E5004" s="115">
        <f t="shared" si="141"/>
        <v>2074820</v>
      </c>
    </row>
    <row r="5005" spans="1:5" x14ac:dyDescent="0.3">
      <c r="A5005" s="463" t="s">
        <v>1850</v>
      </c>
      <c r="B5005" s="459"/>
      <c r="C5005" s="69">
        <v>367740</v>
      </c>
      <c r="D5005" s="72"/>
      <c r="E5005" s="115">
        <f t="shared" si="141"/>
        <v>367740</v>
      </c>
    </row>
    <row r="5006" spans="1:5" x14ac:dyDescent="0.3">
      <c r="A5006" s="463" t="s">
        <v>1851</v>
      </c>
      <c r="B5006" s="459"/>
      <c r="C5006" s="69">
        <v>50000</v>
      </c>
      <c r="D5006" s="72"/>
      <c r="E5006" s="115">
        <f t="shared" si="141"/>
        <v>50000</v>
      </c>
    </row>
    <row r="5007" spans="1:5" x14ac:dyDescent="0.3">
      <c r="A5007" s="463" t="s">
        <v>1851</v>
      </c>
      <c r="B5007" s="459"/>
      <c r="C5007" s="69">
        <v>18700</v>
      </c>
      <c r="D5007" s="72"/>
      <c r="E5007" s="115">
        <f t="shared" si="141"/>
        <v>18700</v>
      </c>
    </row>
    <row r="5008" spans="1:5" x14ac:dyDescent="0.3">
      <c r="A5008" s="463" t="s">
        <v>1851</v>
      </c>
      <c r="B5008" s="459"/>
      <c r="C5008" s="69">
        <v>21160</v>
      </c>
      <c r="D5008" s="72"/>
      <c r="E5008" s="115">
        <f t="shared" si="141"/>
        <v>21160</v>
      </c>
    </row>
    <row r="5009" spans="1:5" x14ac:dyDescent="0.3">
      <c r="A5009" s="463" t="s">
        <v>1851</v>
      </c>
      <c r="B5009" s="459"/>
      <c r="C5009" s="69">
        <v>50000</v>
      </c>
      <c r="D5009" s="72"/>
      <c r="E5009" s="115">
        <f t="shared" si="141"/>
        <v>50000</v>
      </c>
    </row>
    <row r="5010" spans="1:5" x14ac:dyDescent="0.3">
      <c r="A5010" s="463" t="s">
        <v>1852</v>
      </c>
      <c r="B5010" s="459"/>
      <c r="C5010" s="69">
        <v>88500</v>
      </c>
      <c r="D5010" s="72"/>
      <c r="E5010" s="115">
        <f t="shared" si="141"/>
        <v>88500</v>
      </c>
    </row>
    <row r="5011" spans="1:5" x14ac:dyDescent="0.3">
      <c r="A5011" s="91" t="s">
        <v>1840</v>
      </c>
      <c r="B5011" s="459"/>
      <c r="C5011" s="69">
        <v>44000</v>
      </c>
      <c r="D5011" s="72"/>
      <c r="E5011" s="115">
        <f t="shared" si="141"/>
        <v>44000</v>
      </c>
    </row>
    <row r="5012" spans="1:5" x14ac:dyDescent="0.3">
      <c r="A5012" s="463" t="s">
        <v>1822</v>
      </c>
      <c r="B5012" s="459"/>
      <c r="C5012" s="69">
        <v>141970</v>
      </c>
      <c r="D5012" s="72"/>
      <c r="E5012" s="115">
        <f t="shared" si="141"/>
        <v>141970</v>
      </c>
    </row>
    <row r="5013" spans="1:5" x14ac:dyDescent="0.3">
      <c r="A5013" s="135" t="s">
        <v>1853</v>
      </c>
      <c r="B5013" s="459"/>
      <c r="C5013" s="69">
        <v>1800000</v>
      </c>
      <c r="D5013" s="72"/>
      <c r="E5013" s="115">
        <f t="shared" si="141"/>
        <v>1800000</v>
      </c>
    </row>
    <row r="5014" spans="1:5" x14ac:dyDescent="0.3">
      <c r="A5014" s="135" t="s">
        <v>1840</v>
      </c>
      <c r="B5014" s="459"/>
      <c r="C5014" s="69">
        <v>4023450</v>
      </c>
      <c r="D5014" s="72"/>
      <c r="E5014" s="115">
        <f t="shared" si="141"/>
        <v>4023450</v>
      </c>
    </row>
    <row r="5015" spans="1:5" x14ac:dyDescent="0.3">
      <c r="A5015" s="91" t="s">
        <v>1854</v>
      </c>
      <c r="B5015" s="459"/>
      <c r="C5015" s="69">
        <v>434000</v>
      </c>
      <c r="D5015" s="72"/>
      <c r="E5015" s="115">
        <f t="shared" si="141"/>
        <v>434000</v>
      </c>
    </row>
    <row r="5016" spans="1:5" x14ac:dyDescent="0.3">
      <c r="A5016" s="91" t="s">
        <v>1855</v>
      </c>
      <c r="B5016" s="459"/>
      <c r="C5016" s="69">
        <v>233500</v>
      </c>
      <c r="D5016" s="72"/>
      <c r="E5016" s="115">
        <f t="shared" si="141"/>
        <v>233500</v>
      </c>
    </row>
    <row r="5017" spans="1:5" x14ac:dyDescent="0.3">
      <c r="A5017" s="91" t="s">
        <v>1856</v>
      </c>
      <c r="B5017" s="459"/>
      <c r="C5017" s="69">
        <v>262500</v>
      </c>
      <c r="D5017" s="72"/>
      <c r="E5017" s="115">
        <f t="shared" si="141"/>
        <v>262500</v>
      </c>
    </row>
    <row r="5018" spans="1:5" x14ac:dyDescent="0.3">
      <c r="A5018" s="325" t="s">
        <v>6</v>
      </c>
      <c r="B5018" s="460"/>
      <c r="C5018" s="66">
        <f>SUM(C4971:C5017)</f>
        <v>45867484.549999997</v>
      </c>
      <c r="D5018" s="66">
        <f>SUM(D4971:D5017)</f>
        <v>0</v>
      </c>
      <c r="E5018" s="66">
        <f>SUM(E4971:E5017)</f>
        <v>45867484.549999997</v>
      </c>
    </row>
    <row r="5019" spans="1:5" x14ac:dyDescent="0.3">
      <c r="A5019" s="464"/>
      <c r="B5019" s="459"/>
      <c r="C5019" s="76"/>
      <c r="D5019" s="72"/>
      <c r="E5019" s="156"/>
    </row>
    <row r="5020" spans="1:5" x14ac:dyDescent="0.3">
      <c r="A5020" s="325" t="s">
        <v>203</v>
      </c>
      <c r="B5020" s="460">
        <f>B4894+B4900</f>
        <v>50224325.892221823</v>
      </c>
      <c r="C5020" s="460">
        <f>C4894+C4900</f>
        <v>46417484.549999997</v>
      </c>
      <c r="D5020" s="460">
        <f>D4894+D4900</f>
        <v>2836048</v>
      </c>
      <c r="E5020" s="460">
        <f>E4894+E4900</f>
        <v>93805762.44222182</v>
      </c>
    </row>
    <row r="5021" spans="1:5" x14ac:dyDescent="0.3">
      <c r="A5021" s="464"/>
      <c r="B5021" s="459"/>
      <c r="C5021" s="76"/>
      <c r="D5021" s="72"/>
      <c r="E5021" s="156"/>
    </row>
    <row r="5022" spans="1:5" x14ac:dyDescent="0.3">
      <c r="A5022" s="317" t="s">
        <v>140</v>
      </c>
      <c r="B5022" s="459"/>
      <c r="C5022" s="76"/>
      <c r="D5022" s="72"/>
      <c r="E5022" s="156"/>
    </row>
    <row r="5023" spans="1:5" x14ac:dyDescent="0.3">
      <c r="A5023" s="317" t="s">
        <v>2224</v>
      </c>
      <c r="B5023" s="459"/>
      <c r="C5023" s="76"/>
      <c r="D5023" s="72"/>
      <c r="E5023" s="156"/>
    </row>
    <row r="5024" spans="1:5" x14ac:dyDescent="0.3">
      <c r="A5024" s="91" t="s">
        <v>1857</v>
      </c>
      <c r="B5024" s="459"/>
      <c r="C5024" s="69">
        <v>1927047.14</v>
      </c>
      <c r="D5024" s="72"/>
      <c r="E5024" s="115">
        <f>B5024+C5024-D5024</f>
        <v>1927047.14</v>
      </c>
    </row>
    <row r="5025" spans="1:5" x14ac:dyDescent="0.3">
      <c r="A5025" s="463" t="s">
        <v>1858</v>
      </c>
      <c r="B5025" s="459"/>
      <c r="C5025" s="69">
        <v>3306556.8</v>
      </c>
      <c r="D5025" s="72"/>
      <c r="E5025" s="115">
        <f t="shared" ref="E5025:E5033" si="142">B5025+C5025-D5025</f>
        <v>3306556.8</v>
      </c>
    </row>
    <row r="5026" spans="1:5" x14ac:dyDescent="0.3">
      <c r="A5026" s="463" t="s">
        <v>1859</v>
      </c>
      <c r="B5026" s="459"/>
      <c r="C5026" s="69">
        <v>3490440</v>
      </c>
      <c r="D5026" s="72"/>
      <c r="E5026" s="115">
        <f t="shared" si="142"/>
        <v>3490440</v>
      </c>
    </row>
    <row r="5027" spans="1:5" x14ac:dyDescent="0.3">
      <c r="A5027" s="463" t="s">
        <v>1860</v>
      </c>
      <c r="B5027" s="459"/>
      <c r="C5027" s="69">
        <v>3499460</v>
      </c>
      <c r="D5027" s="72"/>
      <c r="E5027" s="115">
        <f t="shared" si="142"/>
        <v>3499460</v>
      </c>
    </row>
    <row r="5028" spans="1:5" x14ac:dyDescent="0.3">
      <c r="A5028" s="463" t="s">
        <v>1861</v>
      </c>
      <c r="B5028" s="459"/>
      <c r="C5028" s="69">
        <v>6479992.4000000004</v>
      </c>
      <c r="D5028" s="72"/>
      <c r="E5028" s="115">
        <f t="shared" si="142"/>
        <v>6479992.4000000004</v>
      </c>
    </row>
    <row r="5029" spans="1:5" x14ac:dyDescent="0.3">
      <c r="A5029" s="463" t="s">
        <v>1862</v>
      </c>
      <c r="B5029" s="459"/>
      <c r="C5029" s="69">
        <v>8415549.9000000004</v>
      </c>
      <c r="D5029" s="72"/>
      <c r="E5029" s="115">
        <f t="shared" si="142"/>
        <v>8415549.9000000004</v>
      </c>
    </row>
    <row r="5030" spans="1:5" x14ac:dyDescent="0.3">
      <c r="A5030" s="463" t="s">
        <v>1863</v>
      </c>
      <c r="B5030" s="459"/>
      <c r="C5030" s="69">
        <v>11497859.1</v>
      </c>
      <c r="D5030" s="72"/>
      <c r="E5030" s="115">
        <f t="shared" si="142"/>
        <v>11497859.1</v>
      </c>
    </row>
    <row r="5031" spans="1:5" ht="37.5" x14ac:dyDescent="0.3">
      <c r="A5031" s="463" t="s">
        <v>1864</v>
      </c>
      <c r="B5031" s="459"/>
      <c r="C5031" s="69">
        <v>420456</v>
      </c>
      <c r="D5031" s="72"/>
      <c r="E5031" s="115">
        <f t="shared" si="142"/>
        <v>420456</v>
      </c>
    </row>
    <row r="5032" spans="1:5" x14ac:dyDescent="0.3">
      <c r="A5032" s="463" t="s">
        <v>1865</v>
      </c>
      <c r="B5032" s="459"/>
      <c r="C5032" s="69">
        <v>1032125</v>
      </c>
      <c r="D5032" s="72"/>
      <c r="E5032" s="115">
        <f t="shared" si="142"/>
        <v>1032125</v>
      </c>
    </row>
    <row r="5033" spans="1:5" x14ac:dyDescent="0.3">
      <c r="A5033" s="463" t="s">
        <v>1866</v>
      </c>
      <c r="B5033" s="459"/>
      <c r="C5033" s="69">
        <v>181358</v>
      </c>
      <c r="D5033" s="72"/>
      <c r="E5033" s="115">
        <f t="shared" si="142"/>
        <v>181358</v>
      </c>
    </row>
    <row r="5034" spans="1:5" x14ac:dyDescent="0.3">
      <c r="A5034" s="325" t="s">
        <v>6</v>
      </c>
      <c r="B5034" s="460"/>
      <c r="C5034" s="66">
        <f>SUM(C5024:C5033)</f>
        <v>40250844.340000004</v>
      </c>
      <c r="D5034" s="95"/>
      <c r="E5034" s="124">
        <f>SUM(E5024:E5033)</f>
        <v>40250844.340000004</v>
      </c>
    </row>
    <row r="5035" spans="1:5" x14ac:dyDescent="0.3">
      <c r="A5035" s="317"/>
      <c r="B5035" s="459"/>
      <c r="C5035" s="76"/>
      <c r="D5035" s="72"/>
      <c r="E5035" s="156"/>
    </row>
    <row r="5036" spans="1:5" x14ac:dyDescent="0.3">
      <c r="A5036" s="325" t="s">
        <v>1867</v>
      </c>
      <c r="B5036" s="460">
        <f>B5034</f>
        <v>0</v>
      </c>
      <c r="C5036" s="460">
        <f>C5034</f>
        <v>40250844.340000004</v>
      </c>
      <c r="D5036" s="460">
        <f>D5034</f>
        <v>0</v>
      </c>
      <c r="E5036" s="460">
        <f>E5034</f>
        <v>40250844.340000004</v>
      </c>
    </row>
    <row r="5037" spans="1:5" x14ac:dyDescent="0.3">
      <c r="A5037" s="317"/>
      <c r="B5037" s="459"/>
      <c r="C5037" s="76"/>
      <c r="D5037" s="72"/>
      <c r="E5037" s="156"/>
    </row>
    <row r="5038" spans="1:5" x14ac:dyDescent="0.3">
      <c r="A5038" s="325" t="s">
        <v>884</v>
      </c>
      <c r="B5038" s="460">
        <f>B5020+B5036</f>
        <v>50224325.892221823</v>
      </c>
      <c r="C5038" s="460">
        <f>C5020+C5036</f>
        <v>86668328.890000001</v>
      </c>
      <c r="D5038" s="460">
        <f>D5020+D5036</f>
        <v>2836048</v>
      </c>
      <c r="E5038" s="460">
        <f>E5020+E5036</f>
        <v>134056606.78222182</v>
      </c>
    </row>
    <row r="5039" spans="1:5" x14ac:dyDescent="0.3">
      <c r="A5039" s="317"/>
      <c r="B5039" s="459"/>
      <c r="C5039" s="76"/>
      <c r="D5039" s="72"/>
      <c r="E5039" s="156"/>
    </row>
    <row r="5040" spans="1:5" x14ac:dyDescent="0.3">
      <c r="A5040" s="317" t="s">
        <v>1868</v>
      </c>
      <c r="B5040" s="459"/>
      <c r="C5040" s="76"/>
      <c r="D5040" s="72"/>
      <c r="E5040" s="156"/>
    </row>
    <row r="5041" spans="1:5" x14ac:dyDescent="0.3">
      <c r="A5041" s="325" t="s">
        <v>57</v>
      </c>
      <c r="B5041" s="460">
        <f>B5044+B5050+B5057+B5060+B5067+B5070+B5074+B5077+B5083+B5086+B5091+B5095+B5101+B5107</f>
        <v>5382749</v>
      </c>
      <c r="C5041" s="460">
        <f>C5044+C5050+C5057+C5060+C5067+C5070+C5074+C5077+C5083+C5086+C5091+C5095+C5101+C5107</f>
        <v>0</v>
      </c>
      <c r="D5041" s="460">
        <f>D5044+D5050+D5057+D5060+D5067+D5070+D5074+D5077+D5083+D5086+D5091+D5095+D5101+D5107</f>
        <v>952500</v>
      </c>
      <c r="E5041" s="460">
        <f>E5044+E5050+E5057+E5060+E5067+E5070+E5074+E5077+E5083+E5086+E5091+E5095+E5101+E5107</f>
        <v>4430249</v>
      </c>
    </row>
    <row r="5042" spans="1:5" x14ac:dyDescent="0.3">
      <c r="A5042" s="317" t="s">
        <v>58</v>
      </c>
      <c r="B5042" s="465"/>
      <c r="C5042" s="76"/>
      <c r="D5042" s="72"/>
      <c r="E5042" s="115">
        <f t="shared" ref="E5042:E5105" si="143">B5042+C5042-D5042</f>
        <v>0</v>
      </c>
    </row>
    <row r="5043" spans="1:5" x14ac:dyDescent="0.3">
      <c r="A5043" s="462" t="s">
        <v>60</v>
      </c>
      <c r="B5043" s="465">
        <v>2500</v>
      </c>
      <c r="C5043" s="76"/>
      <c r="D5043" s="72">
        <v>2500</v>
      </c>
      <c r="E5043" s="115">
        <f t="shared" si="143"/>
        <v>0</v>
      </c>
    </row>
    <row r="5044" spans="1:5" x14ac:dyDescent="0.3">
      <c r="A5044" s="325" t="s">
        <v>138</v>
      </c>
      <c r="B5044" s="460">
        <f>B5043</f>
        <v>2500</v>
      </c>
      <c r="C5044" s="460">
        <f>C5043</f>
        <v>0</v>
      </c>
      <c r="D5044" s="460">
        <f>D5043</f>
        <v>2500</v>
      </c>
      <c r="E5044" s="460">
        <f>E5043</f>
        <v>0</v>
      </c>
    </row>
    <row r="5045" spans="1:5" x14ac:dyDescent="0.3">
      <c r="A5045" s="317" t="s">
        <v>62</v>
      </c>
      <c r="B5045" s="465"/>
      <c r="C5045" s="76"/>
      <c r="D5045" s="72"/>
      <c r="E5045" s="115">
        <f t="shared" si="143"/>
        <v>0</v>
      </c>
    </row>
    <row r="5046" spans="1:5" x14ac:dyDescent="0.3">
      <c r="A5046" s="462" t="s">
        <v>63</v>
      </c>
      <c r="B5046" s="465">
        <v>239000</v>
      </c>
      <c r="C5046" s="76"/>
      <c r="D5046" s="72"/>
      <c r="E5046" s="115">
        <f t="shared" si="143"/>
        <v>239000</v>
      </c>
    </row>
    <row r="5047" spans="1:5" x14ac:dyDescent="0.3">
      <c r="A5047" s="462" t="s">
        <v>1806</v>
      </c>
      <c r="B5047" s="465"/>
      <c r="C5047" s="76"/>
      <c r="D5047" s="72"/>
      <c r="E5047" s="115">
        <f t="shared" si="143"/>
        <v>0</v>
      </c>
    </row>
    <row r="5048" spans="1:5" x14ac:dyDescent="0.3">
      <c r="A5048" s="462" t="s">
        <v>64</v>
      </c>
      <c r="B5048" s="465">
        <v>0</v>
      </c>
      <c r="C5048" s="76"/>
      <c r="D5048" s="72"/>
      <c r="E5048" s="115">
        <f t="shared" si="143"/>
        <v>0</v>
      </c>
    </row>
    <row r="5049" spans="1:5" ht="37.5" x14ac:dyDescent="0.3">
      <c r="A5049" s="462" t="s">
        <v>1807</v>
      </c>
      <c r="B5049" s="465"/>
      <c r="C5049" s="76"/>
      <c r="D5049" s="72"/>
      <c r="E5049" s="115">
        <f t="shared" si="143"/>
        <v>0</v>
      </c>
    </row>
    <row r="5050" spans="1:5" x14ac:dyDescent="0.3">
      <c r="A5050" s="325" t="s">
        <v>138</v>
      </c>
      <c r="B5050" s="460">
        <f>SUM(B5045:B5049)</f>
        <v>239000</v>
      </c>
      <c r="C5050" s="66"/>
      <c r="D5050" s="95"/>
      <c r="E5050" s="444">
        <f t="shared" si="143"/>
        <v>239000</v>
      </c>
    </row>
    <row r="5051" spans="1:5" x14ac:dyDescent="0.3">
      <c r="A5051" s="317" t="s">
        <v>65</v>
      </c>
      <c r="B5051" s="465"/>
      <c r="C5051" s="76"/>
      <c r="D5051" s="72"/>
      <c r="E5051" s="115">
        <f t="shared" si="143"/>
        <v>0</v>
      </c>
    </row>
    <row r="5052" spans="1:5" x14ac:dyDescent="0.3">
      <c r="A5052" s="462" t="s">
        <v>66</v>
      </c>
      <c r="B5052" s="465">
        <v>200000</v>
      </c>
      <c r="C5052" s="76"/>
      <c r="D5052" s="72"/>
      <c r="E5052" s="115">
        <f t="shared" si="143"/>
        <v>200000</v>
      </c>
    </row>
    <row r="5053" spans="1:5" x14ac:dyDescent="0.3">
      <c r="A5053" s="462" t="s">
        <v>67</v>
      </c>
      <c r="B5053" s="465">
        <v>500000</v>
      </c>
      <c r="C5053" s="76"/>
      <c r="D5053" s="72">
        <v>500000</v>
      </c>
      <c r="E5053" s="115">
        <f t="shared" si="143"/>
        <v>0</v>
      </c>
    </row>
    <row r="5054" spans="1:5" x14ac:dyDescent="0.3">
      <c r="A5054" s="462" t="s">
        <v>68</v>
      </c>
      <c r="B5054" s="465">
        <v>1500000</v>
      </c>
      <c r="C5054" s="76"/>
      <c r="D5054" s="72"/>
      <c r="E5054" s="115">
        <f t="shared" si="143"/>
        <v>1500000</v>
      </c>
    </row>
    <row r="5055" spans="1:5" x14ac:dyDescent="0.3">
      <c r="A5055" s="462" t="s">
        <v>1808</v>
      </c>
      <c r="B5055" s="465">
        <v>305000</v>
      </c>
      <c r="C5055" s="76"/>
      <c r="D5055" s="72"/>
      <c r="E5055" s="115">
        <f t="shared" si="143"/>
        <v>305000</v>
      </c>
    </row>
    <row r="5056" spans="1:5" x14ac:dyDescent="0.3">
      <c r="A5056" s="462" t="s">
        <v>821</v>
      </c>
      <c r="B5056" s="465">
        <v>358249</v>
      </c>
      <c r="C5056" s="76"/>
      <c r="D5056" s="72"/>
      <c r="E5056" s="115">
        <f t="shared" si="143"/>
        <v>358249</v>
      </c>
    </row>
    <row r="5057" spans="1:5" x14ac:dyDescent="0.3">
      <c r="A5057" s="325" t="s">
        <v>138</v>
      </c>
      <c r="B5057" s="460">
        <f>SUM(B5051:B5056)</f>
        <v>2863249</v>
      </c>
      <c r="C5057" s="460">
        <f>SUM(C5051:C5056)</f>
        <v>0</v>
      </c>
      <c r="D5057" s="460">
        <f>SUM(D5051:D5056)</f>
        <v>500000</v>
      </c>
      <c r="E5057" s="460">
        <f>SUM(E5051:E5056)</f>
        <v>2363249</v>
      </c>
    </row>
    <row r="5058" spans="1:5" x14ac:dyDescent="0.3">
      <c r="A5058" s="317" t="s">
        <v>69</v>
      </c>
      <c r="B5058" s="465"/>
      <c r="C5058" s="76"/>
      <c r="D5058" s="72"/>
      <c r="E5058" s="115">
        <f t="shared" si="143"/>
        <v>0</v>
      </c>
    </row>
    <row r="5059" spans="1:5" x14ac:dyDescent="0.3">
      <c r="A5059" s="462" t="s">
        <v>887</v>
      </c>
      <c r="B5059" s="465"/>
      <c r="C5059" s="76"/>
      <c r="D5059" s="72"/>
      <c r="E5059" s="115">
        <f t="shared" si="143"/>
        <v>0</v>
      </c>
    </row>
    <row r="5060" spans="1:5" x14ac:dyDescent="0.3">
      <c r="A5060" s="325" t="s">
        <v>138</v>
      </c>
      <c r="B5060" s="460">
        <f>SUM(B5058:B5059)</f>
        <v>0</v>
      </c>
      <c r="C5060" s="66"/>
      <c r="D5060" s="95"/>
      <c r="E5060" s="444">
        <f t="shared" si="143"/>
        <v>0</v>
      </c>
    </row>
    <row r="5061" spans="1:5" x14ac:dyDescent="0.3">
      <c r="A5061" s="317" t="s">
        <v>72</v>
      </c>
      <c r="B5061" s="465"/>
      <c r="C5061" s="76"/>
      <c r="D5061" s="72"/>
      <c r="E5061" s="115">
        <f t="shared" si="143"/>
        <v>0</v>
      </c>
    </row>
    <row r="5062" spans="1:5" x14ac:dyDescent="0.3">
      <c r="A5062" s="462" t="s">
        <v>73</v>
      </c>
      <c r="B5062" s="465">
        <v>50000</v>
      </c>
      <c r="C5062" s="76"/>
      <c r="D5062" s="72"/>
      <c r="E5062" s="115">
        <f t="shared" si="143"/>
        <v>50000</v>
      </c>
    </row>
    <row r="5063" spans="1:5" x14ac:dyDescent="0.3">
      <c r="A5063" s="462" t="s">
        <v>74</v>
      </c>
      <c r="B5063" s="465"/>
      <c r="C5063" s="76"/>
      <c r="D5063" s="72"/>
      <c r="E5063" s="115">
        <f t="shared" si="143"/>
        <v>0</v>
      </c>
    </row>
    <row r="5064" spans="1:5" ht="37.5" x14ac:dyDescent="0.3">
      <c r="A5064" s="462" t="s">
        <v>1809</v>
      </c>
      <c r="B5064" s="465"/>
      <c r="C5064" s="76"/>
      <c r="D5064" s="72"/>
      <c r="E5064" s="115">
        <f t="shared" si="143"/>
        <v>0</v>
      </c>
    </row>
    <row r="5065" spans="1:5" x14ac:dyDescent="0.3">
      <c r="A5065" s="462" t="s">
        <v>1810</v>
      </c>
      <c r="B5065" s="465">
        <v>0</v>
      </c>
      <c r="C5065" s="76"/>
      <c r="D5065" s="72"/>
      <c r="E5065" s="115">
        <f t="shared" si="143"/>
        <v>0</v>
      </c>
    </row>
    <row r="5066" spans="1:5" x14ac:dyDescent="0.3">
      <c r="A5066" s="462" t="s">
        <v>152</v>
      </c>
      <c r="B5066" s="465">
        <v>0</v>
      </c>
      <c r="C5066" s="76"/>
      <c r="D5066" s="72"/>
      <c r="E5066" s="115">
        <f t="shared" si="143"/>
        <v>0</v>
      </c>
    </row>
    <row r="5067" spans="1:5" x14ac:dyDescent="0.3">
      <c r="A5067" s="325" t="s">
        <v>138</v>
      </c>
      <c r="B5067" s="460">
        <f>SUM(B5061:B5066)</f>
        <v>50000</v>
      </c>
      <c r="C5067" s="66"/>
      <c r="D5067" s="95"/>
      <c r="E5067" s="444">
        <f t="shared" si="143"/>
        <v>50000</v>
      </c>
    </row>
    <row r="5068" spans="1:5" x14ac:dyDescent="0.3">
      <c r="A5068" s="317" t="s">
        <v>1811</v>
      </c>
      <c r="B5068" s="465"/>
      <c r="C5068" s="76"/>
      <c r="D5068" s="72"/>
      <c r="E5068" s="115">
        <f t="shared" si="143"/>
        <v>0</v>
      </c>
    </row>
    <row r="5069" spans="1:5" x14ac:dyDescent="0.3">
      <c r="A5069" s="462" t="s">
        <v>79</v>
      </c>
      <c r="B5069" s="465">
        <v>0</v>
      </c>
      <c r="C5069" s="76"/>
      <c r="D5069" s="72"/>
      <c r="E5069" s="115">
        <f t="shared" si="143"/>
        <v>0</v>
      </c>
    </row>
    <row r="5070" spans="1:5" x14ac:dyDescent="0.3">
      <c r="A5070" s="325" t="s">
        <v>138</v>
      </c>
      <c r="B5070" s="460">
        <f>SUM(B5068:B5069)</f>
        <v>0</v>
      </c>
      <c r="C5070" s="66"/>
      <c r="D5070" s="95"/>
      <c r="E5070" s="444">
        <f t="shared" si="143"/>
        <v>0</v>
      </c>
    </row>
    <row r="5071" spans="1:5" x14ac:dyDescent="0.3">
      <c r="A5071" s="317" t="s">
        <v>80</v>
      </c>
      <c r="B5071" s="465"/>
      <c r="C5071" s="76"/>
      <c r="D5071" s="72"/>
      <c r="E5071" s="115">
        <f t="shared" si="143"/>
        <v>0</v>
      </c>
    </row>
    <row r="5072" spans="1:5" x14ac:dyDescent="0.3">
      <c r="A5072" s="462" t="s">
        <v>81</v>
      </c>
      <c r="B5072" s="465">
        <v>350000</v>
      </c>
      <c r="C5072" s="76"/>
      <c r="D5072" s="72">
        <v>250000</v>
      </c>
      <c r="E5072" s="115">
        <f t="shared" si="143"/>
        <v>100000</v>
      </c>
    </row>
    <row r="5073" spans="1:5" x14ac:dyDescent="0.3">
      <c r="A5073" s="462" t="s">
        <v>1812</v>
      </c>
      <c r="B5073" s="465">
        <v>350000</v>
      </c>
      <c r="C5073" s="76"/>
      <c r="D5073" s="72">
        <v>150000</v>
      </c>
      <c r="E5073" s="115">
        <f t="shared" si="143"/>
        <v>200000</v>
      </c>
    </row>
    <row r="5074" spans="1:5" x14ac:dyDescent="0.3">
      <c r="A5074" s="325" t="s">
        <v>138</v>
      </c>
      <c r="B5074" s="460">
        <f>B5072+B5073</f>
        <v>700000</v>
      </c>
      <c r="C5074" s="460">
        <f>C5072+C5073</f>
        <v>0</v>
      </c>
      <c r="D5074" s="460">
        <f>D5072+D5073</f>
        <v>400000</v>
      </c>
      <c r="E5074" s="460">
        <f>E5072+E5073</f>
        <v>300000</v>
      </c>
    </row>
    <row r="5075" spans="1:5" x14ac:dyDescent="0.3">
      <c r="A5075" s="317" t="s">
        <v>82</v>
      </c>
      <c r="B5075" s="465"/>
      <c r="C5075" s="76"/>
      <c r="D5075" s="72"/>
      <c r="E5075" s="115">
        <f t="shared" si="143"/>
        <v>0</v>
      </c>
    </row>
    <row r="5076" spans="1:5" x14ac:dyDescent="0.3">
      <c r="A5076" s="462" t="s">
        <v>83</v>
      </c>
      <c r="B5076" s="465">
        <v>400000</v>
      </c>
      <c r="C5076" s="76"/>
      <c r="D5076" s="72"/>
      <c r="E5076" s="115">
        <f t="shared" si="143"/>
        <v>400000</v>
      </c>
    </row>
    <row r="5077" spans="1:5" x14ac:dyDescent="0.3">
      <c r="A5077" s="325" t="s">
        <v>138</v>
      </c>
      <c r="B5077" s="460">
        <f>SUM(B5075:B5076)</f>
        <v>400000</v>
      </c>
      <c r="C5077" s="66"/>
      <c r="D5077" s="95"/>
      <c r="E5077" s="444">
        <f t="shared" si="143"/>
        <v>400000</v>
      </c>
    </row>
    <row r="5078" spans="1:5" x14ac:dyDescent="0.3">
      <c r="A5078" s="317" t="s">
        <v>85</v>
      </c>
      <c r="B5078" s="465"/>
      <c r="C5078" s="76"/>
      <c r="D5078" s="72"/>
      <c r="E5078" s="115">
        <f t="shared" si="143"/>
        <v>0</v>
      </c>
    </row>
    <row r="5079" spans="1:5" x14ac:dyDescent="0.3">
      <c r="A5079" s="462" t="s">
        <v>86</v>
      </c>
      <c r="B5079" s="465">
        <v>200000</v>
      </c>
      <c r="C5079" s="76"/>
      <c r="D5079" s="72"/>
      <c r="E5079" s="115">
        <f t="shared" si="143"/>
        <v>200000</v>
      </c>
    </row>
    <row r="5080" spans="1:5" x14ac:dyDescent="0.3">
      <c r="A5080" s="462" t="s">
        <v>1813</v>
      </c>
      <c r="B5080" s="465">
        <v>0</v>
      </c>
      <c r="C5080" s="76"/>
      <c r="D5080" s="72"/>
      <c r="E5080" s="115">
        <f t="shared" si="143"/>
        <v>0</v>
      </c>
    </row>
    <row r="5081" spans="1:5" x14ac:dyDescent="0.3">
      <c r="A5081" s="462" t="s">
        <v>88</v>
      </c>
      <c r="B5081" s="465">
        <v>50000</v>
      </c>
      <c r="C5081" s="76"/>
      <c r="D5081" s="72">
        <v>50000</v>
      </c>
      <c r="E5081" s="115">
        <f t="shared" si="143"/>
        <v>0</v>
      </c>
    </row>
    <row r="5082" spans="1:5" ht="37.5" x14ac:dyDescent="0.3">
      <c r="A5082" s="57" t="s">
        <v>1814</v>
      </c>
      <c r="B5082" s="465">
        <v>600000</v>
      </c>
      <c r="C5082" s="76"/>
      <c r="D5082" s="72"/>
      <c r="E5082" s="115">
        <f t="shared" si="143"/>
        <v>600000</v>
      </c>
    </row>
    <row r="5083" spans="1:5" x14ac:dyDescent="0.3">
      <c r="A5083" s="325" t="s">
        <v>138</v>
      </c>
      <c r="B5083" s="460">
        <f>B5079+B5080+B5081+B5082</f>
        <v>850000</v>
      </c>
      <c r="C5083" s="460">
        <f>C5079+C5080+C5081+C5082</f>
        <v>0</v>
      </c>
      <c r="D5083" s="460">
        <f>D5079+D5080+D5081+D5082</f>
        <v>50000</v>
      </c>
      <c r="E5083" s="460">
        <f>E5079+E5080+E5081+E5082</f>
        <v>800000</v>
      </c>
    </row>
    <row r="5084" spans="1:5" x14ac:dyDescent="0.3">
      <c r="A5084" s="317" t="s">
        <v>89</v>
      </c>
      <c r="B5084" s="465"/>
      <c r="C5084" s="76"/>
      <c r="D5084" s="72"/>
      <c r="E5084" s="115">
        <f t="shared" si="143"/>
        <v>0</v>
      </c>
    </row>
    <row r="5085" spans="1:5" x14ac:dyDescent="0.3">
      <c r="A5085" s="462" t="s">
        <v>90</v>
      </c>
      <c r="B5085" s="465">
        <v>0</v>
      </c>
      <c r="C5085" s="76"/>
      <c r="D5085" s="72"/>
      <c r="E5085" s="115">
        <f t="shared" si="143"/>
        <v>0</v>
      </c>
    </row>
    <row r="5086" spans="1:5" x14ac:dyDescent="0.3">
      <c r="A5086" s="325" t="s">
        <v>138</v>
      </c>
      <c r="B5086" s="460">
        <f>SUM(B5084:B5085)</f>
        <v>0</v>
      </c>
      <c r="C5086" s="66"/>
      <c r="D5086" s="95"/>
      <c r="E5086" s="444">
        <f t="shared" si="143"/>
        <v>0</v>
      </c>
    </row>
    <row r="5087" spans="1:5" x14ac:dyDescent="0.3">
      <c r="A5087" s="317" t="s">
        <v>91</v>
      </c>
      <c r="B5087" s="465"/>
      <c r="C5087" s="76"/>
      <c r="D5087" s="72"/>
      <c r="E5087" s="115">
        <f t="shared" si="143"/>
        <v>0</v>
      </c>
    </row>
    <row r="5088" spans="1:5" x14ac:dyDescent="0.3">
      <c r="A5088" s="462" t="s">
        <v>92</v>
      </c>
      <c r="B5088" s="465">
        <v>5000</v>
      </c>
      <c r="C5088" s="76"/>
      <c r="D5088" s="72"/>
      <c r="E5088" s="115">
        <f t="shared" si="143"/>
        <v>5000</v>
      </c>
    </row>
    <row r="5089" spans="1:5" x14ac:dyDescent="0.3">
      <c r="A5089" s="462" t="s">
        <v>1815</v>
      </c>
      <c r="B5089" s="465"/>
      <c r="C5089" s="76"/>
      <c r="D5089" s="72"/>
      <c r="E5089" s="115">
        <f t="shared" si="143"/>
        <v>0</v>
      </c>
    </row>
    <row r="5090" spans="1:5" x14ac:dyDescent="0.3">
      <c r="A5090" s="462" t="s">
        <v>682</v>
      </c>
      <c r="B5090" s="465"/>
      <c r="C5090" s="76"/>
      <c r="D5090" s="72"/>
      <c r="E5090" s="115">
        <f t="shared" si="143"/>
        <v>0</v>
      </c>
    </row>
    <row r="5091" spans="1:5" x14ac:dyDescent="0.3">
      <c r="A5091" s="325" t="s">
        <v>138</v>
      </c>
      <c r="B5091" s="460">
        <f>SUM(B5087:B5090)</f>
        <v>5000</v>
      </c>
      <c r="C5091" s="66"/>
      <c r="D5091" s="95"/>
      <c r="E5091" s="444">
        <f t="shared" si="143"/>
        <v>5000</v>
      </c>
    </row>
    <row r="5092" spans="1:5" x14ac:dyDescent="0.3">
      <c r="A5092" s="317" t="s">
        <v>186</v>
      </c>
      <c r="B5092" s="465"/>
      <c r="C5092" s="76"/>
      <c r="D5092" s="72"/>
      <c r="E5092" s="115">
        <f t="shared" si="143"/>
        <v>0</v>
      </c>
    </row>
    <row r="5093" spans="1:5" x14ac:dyDescent="0.3">
      <c r="A5093" s="317" t="s">
        <v>96</v>
      </c>
      <c r="B5093" s="465"/>
      <c r="C5093" s="76"/>
      <c r="D5093" s="72"/>
      <c r="E5093" s="115">
        <f t="shared" si="143"/>
        <v>0</v>
      </c>
    </row>
    <row r="5094" spans="1:5" x14ac:dyDescent="0.3">
      <c r="A5094" s="462" t="s">
        <v>97</v>
      </c>
      <c r="B5094" s="465">
        <v>0</v>
      </c>
      <c r="C5094" s="76"/>
      <c r="D5094" s="72"/>
      <c r="E5094" s="115">
        <f t="shared" si="143"/>
        <v>0</v>
      </c>
    </row>
    <row r="5095" spans="1:5" x14ac:dyDescent="0.3">
      <c r="A5095" s="325" t="s">
        <v>138</v>
      </c>
      <c r="B5095" s="460">
        <f>SUM(B5092:B5094)</f>
        <v>0</v>
      </c>
      <c r="C5095" s="66"/>
      <c r="D5095" s="95"/>
      <c r="E5095" s="444">
        <f t="shared" si="143"/>
        <v>0</v>
      </c>
    </row>
    <row r="5096" spans="1:5" x14ac:dyDescent="0.3">
      <c r="A5096" s="317" t="s">
        <v>98</v>
      </c>
      <c r="B5096" s="465"/>
      <c r="C5096" s="76"/>
      <c r="D5096" s="72"/>
      <c r="E5096" s="115">
        <f t="shared" si="143"/>
        <v>0</v>
      </c>
    </row>
    <row r="5097" spans="1:5" ht="37.5" x14ac:dyDescent="0.3">
      <c r="A5097" s="462" t="s">
        <v>1816</v>
      </c>
      <c r="B5097" s="465"/>
      <c r="C5097" s="76"/>
      <c r="D5097" s="72"/>
      <c r="E5097" s="115">
        <f t="shared" si="143"/>
        <v>0</v>
      </c>
    </row>
    <row r="5098" spans="1:5" x14ac:dyDescent="0.3">
      <c r="A5098" s="462" t="s">
        <v>1817</v>
      </c>
      <c r="B5098" s="465">
        <v>23000</v>
      </c>
      <c r="C5098" s="76"/>
      <c r="D5098" s="72"/>
      <c r="E5098" s="115">
        <f t="shared" si="143"/>
        <v>23000</v>
      </c>
    </row>
    <row r="5099" spans="1:5" x14ac:dyDescent="0.3">
      <c r="A5099" s="462" t="s">
        <v>406</v>
      </c>
      <c r="B5099" s="465"/>
      <c r="C5099" s="76"/>
      <c r="D5099" s="72"/>
      <c r="E5099" s="115">
        <f t="shared" si="143"/>
        <v>0</v>
      </c>
    </row>
    <row r="5100" spans="1:5" x14ac:dyDescent="0.3">
      <c r="A5100" s="462" t="s">
        <v>156</v>
      </c>
      <c r="B5100" s="465"/>
      <c r="C5100" s="76"/>
      <c r="D5100" s="72"/>
      <c r="E5100" s="115">
        <f t="shared" si="143"/>
        <v>0</v>
      </c>
    </row>
    <row r="5101" spans="1:5" x14ac:dyDescent="0.3">
      <c r="A5101" s="325" t="s">
        <v>138</v>
      </c>
      <c r="B5101" s="460">
        <f>SUM(B5096:B5100)</f>
        <v>23000</v>
      </c>
      <c r="C5101" s="66"/>
      <c r="D5101" s="95"/>
      <c r="E5101" s="444">
        <f t="shared" si="143"/>
        <v>23000</v>
      </c>
    </row>
    <row r="5102" spans="1:5" x14ac:dyDescent="0.3">
      <c r="A5102" s="317" t="s">
        <v>102</v>
      </c>
      <c r="B5102" s="465"/>
      <c r="C5102" s="76"/>
      <c r="D5102" s="72"/>
      <c r="E5102" s="115">
        <f t="shared" si="143"/>
        <v>0</v>
      </c>
    </row>
    <row r="5103" spans="1:5" x14ac:dyDescent="0.3">
      <c r="A5103" s="462" t="s">
        <v>103</v>
      </c>
      <c r="B5103" s="465"/>
      <c r="C5103" s="76"/>
      <c r="D5103" s="72"/>
      <c r="E5103" s="115">
        <f t="shared" si="143"/>
        <v>0</v>
      </c>
    </row>
    <row r="5104" spans="1:5" x14ac:dyDescent="0.3">
      <c r="A5104" s="462" t="s">
        <v>104</v>
      </c>
      <c r="B5104" s="465">
        <v>250000</v>
      </c>
      <c r="C5104" s="76"/>
      <c r="D5104" s="72"/>
      <c r="E5104" s="115">
        <f t="shared" si="143"/>
        <v>250000</v>
      </c>
    </row>
    <row r="5105" spans="1:5" x14ac:dyDescent="0.3">
      <c r="A5105" s="462" t="s">
        <v>1818</v>
      </c>
      <c r="B5105" s="465"/>
      <c r="C5105" s="76"/>
      <c r="D5105" s="72"/>
      <c r="E5105" s="115">
        <f t="shared" si="143"/>
        <v>0</v>
      </c>
    </row>
    <row r="5106" spans="1:5" x14ac:dyDescent="0.3">
      <c r="A5106" s="462" t="s">
        <v>175</v>
      </c>
      <c r="B5106" s="465"/>
      <c r="C5106" s="76"/>
      <c r="D5106" s="72"/>
      <c r="E5106" s="115">
        <f t="shared" ref="E5106:E5115" si="144">B5106+C5106-D5106</f>
        <v>0</v>
      </c>
    </row>
    <row r="5107" spans="1:5" x14ac:dyDescent="0.3">
      <c r="A5107" s="325" t="s">
        <v>138</v>
      </c>
      <c r="B5107" s="460">
        <f>SUM(B5102:B5106)</f>
        <v>250000</v>
      </c>
      <c r="C5107" s="66"/>
      <c r="D5107" s="95"/>
      <c r="E5107" s="444">
        <f t="shared" si="144"/>
        <v>250000</v>
      </c>
    </row>
    <row r="5108" spans="1:5" x14ac:dyDescent="0.3">
      <c r="A5108" s="317"/>
      <c r="B5108" s="461"/>
      <c r="C5108" s="76"/>
      <c r="D5108" s="72"/>
      <c r="E5108" s="115">
        <f t="shared" si="144"/>
        <v>0</v>
      </c>
    </row>
    <row r="5109" spans="1:5" x14ac:dyDescent="0.3">
      <c r="A5109" s="325" t="s">
        <v>203</v>
      </c>
      <c r="B5109" s="460">
        <f>B5041+B5035</f>
        <v>5382749</v>
      </c>
      <c r="C5109" s="460">
        <f>C5041+C5035</f>
        <v>0</v>
      </c>
      <c r="D5109" s="460">
        <f>D5041+D5035</f>
        <v>952500</v>
      </c>
      <c r="E5109" s="460">
        <f>E5041+E5035</f>
        <v>4430249</v>
      </c>
    </row>
    <row r="5110" spans="1:5" x14ac:dyDescent="0.3">
      <c r="A5110" s="317" t="s">
        <v>140</v>
      </c>
      <c r="B5110" s="360"/>
      <c r="C5110" s="76"/>
      <c r="D5110" s="72"/>
      <c r="E5110" s="115">
        <f t="shared" si="144"/>
        <v>0</v>
      </c>
    </row>
    <row r="5111" spans="1:5" x14ac:dyDescent="0.3">
      <c r="A5111" s="317" t="s">
        <v>1868</v>
      </c>
      <c r="B5111" s="360"/>
      <c r="C5111" s="76"/>
      <c r="D5111" s="72"/>
      <c r="E5111" s="115">
        <f t="shared" si="144"/>
        <v>0</v>
      </c>
    </row>
    <row r="5112" spans="1:5" x14ac:dyDescent="0.3">
      <c r="A5112" s="462" t="s">
        <v>1869</v>
      </c>
      <c r="B5112" s="465">
        <v>5000000</v>
      </c>
      <c r="C5112" s="76"/>
      <c r="D5112" s="72">
        <v>5000000</v>
      </c>
      <c r="E5112" s="115">
        <f t="shared" si="144"/>
        <v>0</v>
      </c>
    </row>
    <row r="5113" spans="1:5" ht="37.5" x14ac:dyDescent="0.3">
      <c r="A5113" s="295" t="s">
        <v>1870</v>
      </c>
      <c r="B5113" s="466">
        <v>6000000</v>
      </c>
      <c r="C5113" s="76"/>
      <c r="D5113" s="72">
        <v>6000000</v>
      </c>
      <c r="E5113" s="115">
        <f t="shared" si="144"/>
        <v>0</v>
      </c>
    </row>
    <row r="5114" spans="1:5" ht="37.5" x14ac:dyDescent="0.3">
      <c r="A5114" s="295" t="s">
        <v>1871</v>
      </c>
      <c r="B5114" s="467">
        <f>7400000-1400000</f>
        <v>6000000</v>
      </c>
      <c r="C5114" s="76"/>
      <c r="D5114" s="72">
        <v>6000000</v>
      </c>
      <c r="E5114" s="115">
        <f t="shared" si="144"/>
        <v>0</v>
      </c>
    </row>
    <row r="5115" spans="1:5" ht="37.5" x14ac:dyDescent="0.3">
      <c r="A5115" s="295" t="s">
        <v>1872</v>
      </c>
      <c r="B5115" s="466">
        <f>5000000-1000000</f>
        <v>4000000</v>
      </c>
      <c r="C5115" s="76"/>
      <c r="D5115" s="72">
        <v>4000000</v>
      </c>
      <c r="E5115" s="115">
        <f t="shared" si="144"/>
        <v>0</v>
      </c>
    </row>
    <row r="5116" spans="1:5" x14ac:dyDescent="0.3">
      <c r="A5116" s="325" t="s">
        <v>56</v>
      </c>
      <c r="B5116" s="460">
        <f>SUM(B5112:B5115)</f>
        <v>21000000</v>
      </c>
      <c r="C5116" s="460">
        <f>SUM(C5112:C5115)</f>
        <v>0</v>
      </c>
      <c r="D5116" s="460">
        <f>SUM(D5112:D5115)</f>
        <v>21000000</v>
      </c>
      <c r="E5116" s="460">
        <f>SUM(E5112:E5115)</f>
        <v>0</v>
      </c>
    </row>
    <row r="5117" spans="1:5" x14ac:dyDescent="0.3">
      <c r="A5117" s="464"/>
      <c r="B5117" s="459"/>
      <c r="C5117" s="76"/>
      <c r="D5117" s="72"/>
      <c r="E5117" s="156"/>
    </row>
    <row r="5118" spans="1:5" x14ac:dyDescent="0.3">
      <c r="A5118" s="325" t="s">
        <v>143</v>
      </c>
      <c r="B5118" s="460">
        <f>B5116</f>
        <v>21000000</v>
      </c>
      <c r="C5118" s="460">
        <f>C5116</f>
        <v>0</v>
      </c>
      <c r="D5118" s="460">
        <f>D5116</f>
        <v>21000000</v>
      </c>
      <c r="E5118" s="460">
        <f>E5116</f>
        <v>0</v>
      </c>
    </row>
    <row r="5119" spans="1:5" x14ac:dyDescent="0.3">
      <c r="A5119" s="464"/>
      <c r="B5119" s="459"/>
      <c r="C5119" s="76"/>
      <c r="D5119" s="72"/>
      <c r="E5119" s="156"/>
    </row>
    <row r="5120" spans="1:5" x14ac:dyDescent="0.3">
      <c r="A5120" s="325" t="s">
        <v>884</v>
      </c>
      <c r="B5120" s="460">
        <f>B5109+B5118</f>
        <v>26382749</v>
      </c>
      <c r="C5120" s="460">
        <f>C5109+C5118</f>
        <v>0</v>
      </c>
      <c r="D5120" s="460">
        <f>D5109+D5118</f>
        <v>21952500</v>
      </c>
      <c r="E5120" s="460">
        <f>E5109+E5118</f>
        <v>4430249</v>
      </c>
    </row>
    <row r="5121" spans="1:5" x14ac:dyDescent="0.3">
      <c r="A5121" s="464"/>
      <c r="B5121" s="459"/>
      <c r="C5121" s="76"/>
      <c r="D5121" s="72"/>
      <c r="E5121" s="156"/>
    </row>
    <row r="5122" spans="1:5" x14ac:dyDescent="0.3">
      <c r="A5122" s="317" t="s">
        <v>1873</v>
      </c>
      <c r="B5122" s="459"/>
      <c r="C5122" s="76"/>
      <c r="D5122" s="72"/>
      <c r="E5122" s="156"/>
    </row>
    <row r="5123" spans="1:5" x14ac:dyDescent="0.3">
      <c r="A5123" s="325" t="s">
        <v>57</v>
      </c>
      <c r="B5123" s="460">
        <f>B5132+B5139+B5142+B5149+B5152+B5156+B5159+B5165+B5168+B5173+B5177+B5183+B5189</f>
        <v>7983651</v>
      </c>
      <c r="C5123" s="66"/>
      <c r="D5123" s="95"/>
      <c r="E5123" s="444">
        <f>B5123+C5123-D5123</f>
        <v>7983651</v>
      </c>
    </row>
    <row r="5124" spans="1:5" x14ac:dyDescent="0.3">
      <c r="A5124" s="317" t="s">
        <v>58</v>
      </c>
      <c r="B5124" s="461"/>
      <c r="C5124" s="76"/>
      <c r="D5124" s="72"/>
      <c r="E5124" s="156">
        <f t="shared" ref="E5124:E5187" si="145">B5124+C5124-D5124</f>
        <v>0</v>
      </c>
    </row>
    <row r="5125" spans="1:5" x14ac:dyDescent="0.3">
      <c r="A5125" s="462" t="s">
        <v>60</v>
      </c>
      <c r="B5125" s="461"/>
      <c r="C5125" s="76"/>
      <c r="D5125" s="72"/>
      <c r="E5125" s="156">
        <f t="shared" si="145"/>
        <v>0</v>
      </c>
    </row>
    <row r="5126" spans="1:5" x14ac:dyDescent="0.3">
      <c r="A5126" s="325" t="s">
        <v>138</v>
      </c>
      <c r="B5126" s="460">
        <v>0</v>
      </c>
      <c r="C5126" s="66"/>
      <c r="D5126" s="95"/>
      <c r="E5126" s="444">
        <f t="shared" si="145"/>
        <v>0</v>
      </c>
    </row>
    <row r="5127" spans="1:5" x14ac:dyDescent="0.3">
      <c r="A5127" s="317" t="s">
        <v>62</v>
      </c>
      <c r="B5127" s="461"/>
      <c r="C5127" s="76"/>
      <c r="D5127" s="72"/>
      <c r="E5127" s="156">
        <f t="shared" si="145"/>
        <v>0</v>
      </c>
    </row>
    <row r="5128" spans="1:5" x14ac:dyDescent="0.3">
      <c r="A5128" s="462" t="s">
        <v>63</v>
      </c>
      <c r="B5128" s="461">
        <v>234000</v>
      </c>
      <c r="C5128" s="76"/>
      <c r="D5128" s="72"/>
      <c r="E5128" s="115">
        <f t="shared" si="145"/>
        <v>234000</v>
      </c>
    </row>
    <row r="5129" spans="1:5" x14ac:dyDescent="0.3">
      <c r="A5129" s="462" t="s">
        <v>1806</v>
      </c>
      <c r="B5129" s="461"/>
      <c r="C5129" s="76"/>
      <c r="D5129" s="72"/>
      <c r="E5129" s="156">
        <f t="shared" si="145"/>
        <v>0</v>
      </c>
    </row>
    <row r="5130" spans="1:5" x14ac:dyDescent="0.3">
      <c r="A5130" s="462" t="s">
        <v>64</v>
      </c>
      <c r="B5130" s="461">
        <v>0</v>
      </c>
      <c r="C5130" s="76"/>
      <c r="D5130" s="72"/>
      <c r="E5130" s="156">
        <f t="shared" si="145"/>
        <v>0</v>
      </c>
    </row>
    <row r="5131" spans="1:5" ht="37.5" x14ac:dyDescent="0.3">
      <c r="A5131" s="462" t="s">
        <v>1807</v>
      </c>
      <c r="B5131" s="461"/>
      <c r="C5131" s="76"/>
      <c r="D5131" s="72"/>
      <c r="E5131" s="156">
        <f t="shared" si="145"/>
        <v>0</v>
      </c>
    </row>
    <row r="5132" spans="1:5" x14ac:dyDescent="0.3">
      <c r="A5132" s="325" t="s">
        <v>138</v>
      </c>
      <c r="B5132" s="460">
        <v>234000</v>
      </c>
      <c r="C5132" s="66"/>
      <c r="D5132" s="95"/>
      <c r="E5132" s="444">
        <f t="shared" si="145"/>
        <v>234000</v>
      </c>
    </row>
    <row r="5133" spans="1:5" x14ac:dyDescent="0.3">
      <c r="A5133" s="317" t="s">
        <v>65</v>
      </c>
      <c r="B5133" s="461"/>
      <c r="C5133" s="76"/>
      <c r="D5133" s="72"/>
      <c r="E5133" s="115">
        <f t="shared" si="145"/>
        <v>0</v>
      </c>
    </row>
    <row r="5134" spans="1:5" x14ac:dyDescent="0.3">
      <c r="A5134" s="462" t="s">
        <v>66</v>
      </c>
      <c r="B5134" s="461">
        <v>350000</v>
      </c>
      <c r="C5134" s="76"/>
      <c r="D5134" s="72"/>
      <c r="E5134" s="115">
        <f t="shared" si="145"/>
        <v>350000</v>
      </c>
    </row>
    <row r="5135" spans="1:5" x14ac:dyDescent="0.3">
      <c r="A5135" s="462" t="s">
        <v>67</v>
      </c>
      <c r="B5135" s="461">
        <v>500000</v>
      </c>
      <c r="C5135" s="76"/>
      <c r="D5135" s="72">
        <v>500000</v>
      </c>
      <c r="E5135" s="115">
        <f t="shared" si="145"/>
        <v>0</v>
      </c>
    </row>
    <row r="5136" spans="1:5" x14ac:dyDescent="0.3">
      <c r="A5136" s="462" t="s">
        <v>68</v>
      </c>
      <c r="B5136" s="461">
        <v>1500000</v>
      </c>
      <c r="C5136" s="76"/>
      <c r="D5136" s="72"/>
      <c r="E5136" s="115">
        <f t="shared" si="145"/>
        <v>1500000</v>
      </c>
    </row>
    <row r="5137" spans="1:5" x14ac:dyDescent="0.3">
      <c r="A5137" s="462" t="s">
        <v>1808</v>
      </c>
      <c r="B5137" s="461"/>
      <c r="C5137" s="76"/>
      <c r="D5137" s="72"/>
      <c r="E5137" s="115">
        <f t="shared" si="145"/>
        <v>0</v>
      </c>
    </row>
    <row r="5138" spans="1:5" x14ac:dyDescent="0.3">
      <c r="A5138" s="462" t="s">
        <v>821</v>
      </c>
      <c r="B5138" s="461">
        <v>0</v>
      </c>
      <c r="C5138" s="76"/>
      <c r="D5138" s="72"/>
      <c r="E5138" s="115">
        <f t="shared" si="145"/>
        <v>0</v>
      </c>
    </row>
    <row r="5139" spans="1:5" x14ac:dyDescent="0.3">
      <c r="A5139" s="325" t="s">
        <v>138</v>
      </c>
      <c r="B5139" s="460">
        <f>SUM(B5134:B5138)</f>
        <v>2350000</v>
      </c>
      <c r="C5139" s="460">
        <f>SUM(C5134:C5138)</f>
        <v>0</v>
      </c>
      <c r="D5139" s="460">
        <f>SUM(D5134:D5138)</f>
        <v>500000</v>
      </c>
      <c r="E5139" s="460">
        <f>SUM(E5134:E5138)</f>
        <v>1850000</v>
      </c>
    </row>
    <row r="5140" spans="1:5" x14ac:dyDescent="0.3">
      <c r="A5140" s="317" t="s">
        <v>69</v>
      </c>
      <c r="B5140" s="461"/>
      <c r="C5140" s="76"/>
      <c r="D5140" s="72"/>
      <c r="E5140" s="156">
        <f t="shared" si="145"/>
        <v>0</v>
      </c>
    </row>
    <row r="5141" spans="1:5" x14ac:dyDescent="0.3">
      <c r="A5141" s="462" t="s">
        <v>887</v>
      </c>
      <c r="B5141" s="461"/>
      <c r="C5141" s="76"/>
      <c r="D5141" s="72"/>
      <c r="E5141" s="156">
        <f t="shared" si="145"/>
        <v>0</v>
      </c>
    </row>
    <row r="5142" spans="1:5" x14ac:dyDescent="0.3">
      <c r="A5142" s="325" t="s">
        <v>138</v>
      </c>
      <c r="B5142" s="460">
        <v>0</v>
      </c>
      <c r="C5142" s="66"/>
      <c r="D5142" s="95"/>
      <c r="E5142" s="444">
        <f t="shared" si="145"/>
        <v>0</v>
      </c>
    </row>
    <row r="5143" spans="1:5" x14ac:dyDescent="0.3">
      <c r="A5143" s="317" t="s">
        <v>72</v>
      </c>
      <c r="B5143" s="461"/>
      <c r="C5143" s="76"/>
      <c r="D5143" s="72"/>
      <c r="E5143" s="156">
        <f t="shared" si="145"/>
        <v>0</v>
      </c>
    </row>
    <row r="5144" spans="1:5" x14ac:dyDescent="0.3">
      <c r="A5144" s="462" t="s">
        <v>73</v>
      </c>
      <c r="B5144" s="461">
        <v>50000</v>
      </c>
      <c r="C5144" s="76"/>
      <c r="D5144" s="72"/>
      <c r="E5144" s="112">
        <f t="shared" si="145"/>
        <v>50000</v>
      </c>
    </row>
    <row r="5145" spans="1:5" x14ac:dyDescent="0.3">
      <c r="A5145" s="462" t="s">
        <v>74</v>
      </c>
      <c r="B5145" s="461"/>
      <c r="C5145" s="76"/>
      <c r="D5145" s="72"/>
      <c r="E5145" s="156">
        <f t="shared" si="145"/>
        <v>0</v>
      </c>
    </row>
    <row r="5146" spans="1:5" ht="37.5" x14ac:dyDescent="0.3">
      <c r="A5146" s="462" t="s">
        <v>1809</v>
      </c>
      <c r="B5146" s="461"/>
      <c r="C5146" s="76"/>
      <c r="D5146" s="72"/>
      <c r="E5146" s="156">
        <f t="shared" si="145"/>
        <v>0</v>
      </c>
    </row>
    <row r="5147" spans="1:5" x14ac:dyDescent="0.3">
      <c r="A5147" s="462" t="s">
        <v>1810</v>
      </c>
      <c r="B5147" s="461"/>
      <c r="C5147" s="76"/>
      <c r="D5147" s="72"/>
      <c r="E5147" s="156">
        <f t="shared" si="145"/>
        <v>0</v>
      </c>
    </row>
    <row r="5148" spans="1:5" x14ac:dyDescent="0.3">
      <c r="A5148" s="462" t="s">
        <v>152</v>
      </c>
      <c r="B5148" s="461">
        <v>0</v>
      </c>
      <c r="C5148" s="76"/>
      <c r="D5148" s="72"/>
      <c r="E5148" s="156">
        <f t="shared" si="145"/>
        <v>0</v>
      </c>
    </row>
    <row r="5149" spans="1:5" x14ac:dyDescent="0.3">
      <c r="A5149" s="325" t="s">
        <v>138</v>
      </c>
      <c r="B5149" s="460">
        <v>50000</v>
      </c>
      <c r="C5149" s="66"/>
      <c r="D5149" s="95"/>
      <c r="E5149" s="444">
        <f t="shared" si="145"/>
        <v>50000</v>
      </c>
    </row>
    <row r="5150" spans="1:5" x14ac:dyDescent="0.3">
      <c r="A5150" s="317" t="s">
        <v>1811</v>
      </c>
      <c r="B5150" s="461"/>
      <c r="C5150" s="76"/>
      <c r="D5150" s="72"/>
      <c r="E5150" s="156">
        <f t="shared" si="145"/>
        <v>0</v>
      </c>
    </row>
    <row r="5151" spans="1:5" x14ac:dyDescent="0.3">
      <c r="A5151" s="462" t="s">
        <v>79</v>
      </c>
      <c r="B5151" s="461">
        <v>500000</v>
      </c>
      <c r="C5151" s="76"/>
      <c r="D5151" s="72"/>
      <c r="E5151" s="156">
        <f t="shared" si="145"/>
        <v>500000</v>
      </c>
    </row>
    <row r="5152" spans="1:5" x14ac:dyDescent="0.3">
      <c r="A5152" s="325" t="s">
        <v>138</v>
      </c>
      <c r="B5152" s="460">
        <v>500000</v>
      </c>
      <c r="C5152" s="66"/>
      <c r="D5152" s="95"/>
      <c r="E5152" s="124">
        <f t="shared" si="145"/>
        <v>500000</v>
      </c>
    </row>
    <row r="5153" spans="1:5" x14ac:dyDescent="0.3">
      <c r="A5153" s="317" t="s">
        <v>80</v>
      </c>
      <c r="B5153" s="461"/>
      <c r="C5153" s="76"/>
      <c r="D5153" s="72"/>
      <c r="E5153" s="156">
        <f t="shared" si="145"/>
        <v>0</v>
      </c>
    </row>
    <row r="5154" spans="1:5" x14ac:dyDescent="0.3">
      <c r="A5154" s="462" t="s">
        <v>81</v>
      </c>
      <c r="B5154" s="461">
        <v>312000</v>
      </c>
      <c r="C5154" s="76"/>
      <c r="D5154" s="72"/>
      <c r="E5154" s="156">
        <f t="shared" si="145"/>
        <v>312000</v>
      </c>
    </row>
    <row r="5155" spans="1:5" x14ac:dyDescent="0.3">
      <c r="A5155" s="462" t="s">
        <v>1812</v>
      </c>
      <c r="B5155" s="461">
        <v>350000</v>
      </c>
      <c r="C5155" s="76"/>
      <c r="D5155" s="72"/>
      <c r="E5155" s="156">
        <f t="shared" si="145"/>
        <v>350000</v>
      </c>
    </row>
    <row r="5156" spans="1:5" x14ac:dyDescent="0.3">
      <c r="A5156" s="325" t="s">
        <v>138</v>
      </c>
      <c r="B5156" s="468">
        <v>662000</v>
      </c>
      <c r="C5156" s="95"/>
      <c r="D5156" s="95"/>
      <c r="E5156" s="124">
        <f t="shared" si="145"/>
        <v>662000</v>
      </c>
    </row>
    <row r="5157" spans="1:5" x14ac:dyDescent="0.3">
      <c r="A5157" s="317" t="s">
        <v>82</v>
      </c>
      <c r="B5157" s="461"/>
      <c r="C5157" s="76"/>
      <c r="D5157" s="72"/>
      <c r="E5157" s="156">
        <f t="shared" si="145"/>
        <v>0</v>
      </c>
    </row>
    <row r="5158" spans="1:5" x14ac:dyDescent="0.3">
      <c r="A5158" s="462" t="s">
        <v>83</v>
      </c>
      <c r="B5158" s="461">
        <v>0</v>
      </c>
      <c r="C5158" s="76"/>
      <c r="D5158" s="72"/>
      <c r="E5158" s="156">
        <f t="shared" si="145"/>
        <v>0</v>
      </c>
    </row>
    <row r="5159" spans="1:5" x14ac:dyDescent="0.3">
      <c r="A5159" s="325" t="s">
        <v>138</v>
      </c>
      <c r="B5159" s="460">
        <v>0</v>
      </c>
      <c r="C5159" s="66"/>
      <c r="D5159" s="95"/>
      <c r="E5159" s="444">
        <f t="shared" si="145"/>
        <v>0</v>
      </c>
    </row>
    <row r="5160" spans="1:5" x14ac:dyDescent="0.3">
      <c r="A5160" s="317" t="s">
        <v>85</v>
      </c>
      <c r="B5160" s="461"/>
      <c r="C5160" s="76"/>
      <c r="D5160" s="72"/>
      <c r="E5160" s="156">
        <f t="shared" si="145"/>
        <v>0</v>
      </c>
    </row>
    <row r="5161" spans="1:5" x14ac:dyDescent="0.3">
      <c r="A5161" s="462" t="s">
        <v>86</v>
      </c>
      <c r="B5161" s="461">
        <v>150000</v>
      </c>
      <c r="C5161" s="76"/>
      <c r="D5161" s="72"/>
      <c r="E5161" s="115">
        <f t="shared" si="145"/>
        <v>150000</v>
      </c>
    </row>
    <row r="5162" spans="1:5" x14ac:dyDescent="0.3">
      <c r="A5162" s="462" t="s">
        <v>1813</v>
      </c>
      <c r="B5162" s="461">
        <v>550000</v>
      </c>
      <c r="C5162" s="76"/>
      <c r="D5162" s="72"/>
      <c r="E5162" s="115">
        <f t="shared" si="145"/>
        <v>550000</v>
      </c>
    </row>
    <row r="5163" spans="1:5" x14ac:dyDescent="0.3">
      <c r="A5163" s="462" t="s">
        <v>88</v>
      </c>
      <c r="B5163" s="461">
        <v>25000</v>
      </c>
      <c r="C5163" s="76"/>
      <c r="D5163" s="72"/>
      <c r="E5163" s="115">
        <f t="shared" si="145"/>
        <v>25000</v>
      </c>
    </row>
    <row r="5164" spans="1:5" ht="37.5" x14ac:dyDescent="0.3">
      <c r="A5164" s="57" t="s">
        <v>1814</v>
      </c>
      <c r="B5164" s="461">
        <v>0</v>
      </c>
      <c r="C5164" s="76"/>
      <c r="D5164" s="72"/>
      <c r="E5164" s="115">
        <f t="shared" si="145"/>
        <v>0</v>
      </c>
    </row>
    <row r="5165" spans="1:5" x14ac:dyDescent="0.3">
      <c r="A5165" s="325" t="s">
        <v>138</v>
      </c>
      <c r="B5165" s="460">
        <v>725000</v>
      </c>
      <c r="C5165" s="66"/>
      <c r="D5165" s="95"/>
      <c r="E5165" s="444">
        <f t="shared" si="145"/>
        <v>725000</v>
      </c>
    </row>
    <row r="5166" spans="1:5" x14ac:dyDescent="0.3">
      <c r="A5166" s="317" t="s">
        <v>89</v>
      </c>
      <c r="B5166" s="461"/>
      <c r="C5166" s="76"/>
      <c r="D5166" s="72"/>
      <c r="E5166" s="156">
        <f t="shared" si="145"/>
        <v>0</v>
      </c>
    </row>
    <row r="5167" spans="1:5" x14ac:dyDescent="0.3">
      <c r="A5167" s="462" t="s">
        <v>90</v>
      </c>
      <c r="B5167" s="461">
        <v>480000</v>
      </c>
      <c r="C5167" s="76"/>
      <c r="D5167" s="72"/>
      <c r="E5167" s="156">
        <f t="shared" si="145"/>
        <v>480000</v>
      </c>
    </row>
    <row r="5168" spans="1:5" x14ac:dyDescent="0.3">
      <c r="A5168" s="325" t="s">
        <v>138</v>
      </c>
      <c r="B5168" s="460">
        <v>480000</v>
      </c>
      <c r="C5168" s="66"/>
      <c r="D5168" s="95"/>
      <c r="E5168" s="444">
        <f t="shared" si="145"/>
        <v>480000</v>
      </c>
    </row>
    <row r="5169" spans="1:5" x14ac:dyDescent="0.3">
      <c r="A5169" s="317" t="s">
        <v>91</v>
      </c>
      <c r="B5169" s="461"/>
      <c r="C5169" s="76"/>
      <c r="D5169" s="72"/>
      <c r="E5169" s="156">
        <f t="shared" si="145"/>
        <v>0</v>
      </c>
    </row>
    <row r="5170" spans="1:5" x14ac:dyDescent="0.3">
      <c r="A5170" s="462" t="s">
        <v>92</v>
      </c>
      <c r="B5170" s="461"/>
      <c r="C5170" s="76"/>
      <c r="D5170" s="72"/>
      <c r="E5170" s="156">
        <f t="shared" si="145"/>
        <v>0</v>
      </c>
    </row>
    <row r="5171" spans="1:5" x14ac:dyDescent="0.3">
      <c r="A5171" s="462" t="s">
        <v>1815</v>
      </c>
      <c r="B5171" s="461">
        <v>350000</v>
      </c>
      <c r="C5171" s="76"/>
      <c r="D5171" s="72"/>
      <c r="E5171" s="115">
        <f t="shared" si="145"/>
        <v>350000</v>
      </c>
    </row>
    <row r="5172" spans="1:5" x14ac:dyDescent="0.3">
      <c r="A5172" s="462" t="s">
        <v>682</v>
      </c>
      <c r="B5172" s="461">
        <v>220000</v>
      </c>
      <c r="C5172" s="76"/>
      <c r="D5172" s="72"/>
      <c r="E5172" s="115">
        <f t="shared" si="145"/>
        <v>220000</v>
      </c>
    </row>
    <row r="5173" spans="1:5" x14ac:dyDescent="0.3">
      <c r="A5173" s="325" t="s">
        <v>138</v>
      </c>
      <c r="B5173" s="460">
        <v>570000</v>
      </c>
      <c r="C5173" s="66"/>
      <c r="D5173" s="95"/>
      <c r="E5173" s="444">
        <f t="shared" si="145"/>
        <v>570000</v>
      </c>
    </row>
    <row r="5174" spans="1:5" x14ac:dyDescent="0.3">
      <c r="A5174" s="317" t="s">
        <v>186</v>
      </c>
      <c r="B5174" s="461"/>
      <c r="C5174" s="76"/>
      <c r="D5174" s="72"/>
      <c r="E5174" s="156">
        <f t="shared" si="145"/>
        <v>0</v>
      </c>
    </row>
    <row r="5175" spans="1:5" x14ac:dyDescent="0.3">
      <c r="A5175" s="317" t="s">
        <v>96</v>
      </c>
      <c r="B5175" s="461"/>
      <c r="C5175" s="76"/>
      <c r="D5175" s="72"/>
      <c r="E5175" s="156">
        <f t="shared" si="145"/>
        <v>0</v>
      </c>
    </row>
    <row r="5176" spans="1:5" x14ac:dyDescent="0.3">
      <c r="A5176" s="462" t="s">
        <v>97</v>
      </c>
      <c r="B5176" s="461">
        <v>0</v>
      </c>
      <c r="C5176" s="76"/>
      <c r="D5176" s="72"/>
      <c r="E5176" s="156">
        <f t="shared" si="145"/>
        <v>0</v>
      </c>
    </row>
    <row r="5177" spans="1:5" x14ac:dyDescent="0.3">
      <c r="A5177" s="325" t="s">
        <v>138</v>
      </c>
      <c r="B5177" s="460">
        <v>0</v>
      </c>
      <c r="C5177" s="66"/>
      <c r="D5177" s="95"/>
      <c r="E5177" s="444">
        <f t="shared" si="145"/>
        <v>0</v>
      </c>
    </row>
    <row r="5178" spans="1:5" x14ac:dyDescent="0.3">
      <c r="A5178" s="317" t="s">
        <v>98</v>
      </c>
      <c r="B5178" s="461"/>
      <c r="C5178" s="76"/>
      <c r="D5178" s="72"/>
      <c r="E5178" s="156">
        <f t="shared" si="145"/>
        <v>0</v>
      </c>
    </row>
    <row r="5179" spans="1:5" ht="37.5" x14ac:dyDescent="0.3">
      <c r="A5179" s="462" t="s">
        <v>1816</v>
      </c>
      <c r="B5179" s="461">
        <v>312300</v>
      </c>
      <c r="C5179" s="76"/>
      <c r="D5179" s="72"/>
      <c r="E5179" s="115">
        <f t="shared" si="145"/>
        <v>312300</v>
      </c>
    </row>
    <row r="5180" spans="1:5" x14ac:dyDescent="0.3">
      <c r="A5180" s="462" t="s">
        <v>1817</v>
      </c>
      <c r="B5180" s="461">
        <v>58700</v>
      </c>
      <c r="C5180" s="76"/>
      <c r="D5180" s="72"/>
      <c r="E5180" s="115">
        <f t="shared" si="145"/>
        <v>58700</v>
      </c>
    </row>
    <row r="5181" spans="1:5" x14ac:dyDescent="0.3">
      <c r="A5181" s="462" t="s">
        <v>406</v>
      </c>
      <c r="B5181" s="461"/>
      <c r="C5181" s="76"/>
      <c r="D5181" s="72"/>
      <c r="E5181" s="115">
        <f t="shared" si="145"/>
        <v>0</v>
      </c>
    </row>
    <row r="5182" spans="1:5" x14ac:dyDescent="0.3">
      <c r="A5182" s="462" t="s">
        <v>156</v>
      </c>
      <c r="B5182" s="461">
        <v>1332717</v>
      </c>
      <c r="C5182" s="76"/>
      <c r="D5182" s="72"/>
      <c r="E5182" s="115">
        <f t="shared" si="145"/>
        <v>1332717</v>
      </c>
    </row>
    <row r="5183" spans="1:5" x14ac:dyDescent="0.3">
      <c r="A5183" s="325" t="s">
        <v>138</v>
      </c>
      <c r="B5183" s="460">
        <v>1703717</v>
      </c>
      <c r="C5183" s="66"/>
      <c r="D5183" s="95"/>
      <c r="E5183" s="444">
        <f t="shared" si="145"/>
        <v>1703717</v>
      </c>
    </row>
    <row r="5184" spans="1:5" x14ac:dyDescent="0.3">
      <c r="A5184" s="317" t="s">
        <v>102</v>
      </c>
      <c r="B5184" s="461"/>
      <c r="C5184" s="76"/>
      <c r="D5184" s="72"/>
      <c r="E5184" s="156">
        <f t="shared" si="145"/>
        <v>0</v>
      </c>
    </row>
    <row r="5185" spans="1:5" x14ac:dyDescent="0.3">
      <c r="A5185" s="462" t="s">
        <v>103</v>
      </c>
      <c r="B5185" s="461">
        <v>278934</v>
      </c>
      <c r="C5185" s="76"/>
      <c r="D5185" s="72"/>
      <c r="E5185" s="115">
        <f t="shared" si="145"/>
        <v>278934</v>
      </c>
    </row>
    <row r="5186" spans="1:5" x14ac:dyDescent="0.3">
      <c r="A5186" s="462" t="s">
        <v>104</v>
      </c>
      <c r="B5186" s="461">
        <v>200000</v>
      </c>
      <c r="C5186" s="76"/>
      <c r="D5186" s="72"/>
      <c r="E5186" s="115">
        <f t="shared" si="145"/>
        <v>200000</v>
      </c>
    </row>
    <row r="5187" spans="1:5" x14ac:dyDescent="0.3">
      <c r="A5187" s="462" t="s">
        <v>1818</v>
      </c>
      <c r="B5187" s="461"/>
      <c r="C5187" s="76"/>
      <c r="D5187" s="72"/>
      <c r="E5187" s="115">
        <f t="shared" si="145"/>
        <v>0</v>
      </c>
    </row>
    <row r="5188" spans="1:5" x14ac:dyDescent="0.3">
      <c r="A5188" s="462" t="s">
        <v>175</v>
      </c>
      <c r="B5188" s="461">
        <v>230000</v>
      </c>
      <c r="C5188" s="76"/>
      <c r="D5188" s="72"/>
      <c r="E5188" s="115">
        <f>B5188+C5188-D5188</f>
        <v>230000</v>
      </c>
    </row>
    <row r="5189" spans="1:5" x14ac:dyDescent="0.3">
      <c r="A5189" s="325" t="s">
        <v>138</v>
      </c>
      <c r="B5189" s="460">
        <v>708934</v>
      </c>
      <c r="C5189" s="66"/>
      <c r="D5189" s="95"/>
      <c r="E5189" s="444">
        <f>B5189+C5189-D5189</f>
        <v>708934</v>
      </c>
    </row>
    <row r="5190" spans="1:5" x14ac:dyDescent="0.3">
      <c r="A5190" s="317"/>
      <c r="B5190" s="461"/>
      <c r="C5190" s="76"/>
      <c r="D5190" s="72"/>
      <c r="E5190" s="156">
        <f>B5190+C5190-D5190</f>
        <v>0</v>
      </c>
    </row>
    <row r="5191" spans="1:5" x14ac:dyDescent="0.3">
      <c r="A5191" s="325" t="s">
        <v>203</v>
      </c>
      <c r="B5191" s="460">
        <v>7983651</v>
      </c>
      <c r="C5191" s="66"/>
      <c r="D5191" s="95"/>
      <c r="E5191" s="444">
        <f>B5191+C5191-D5191</f>
        <v>7983651</v>
      </c>
    </row>
    <row r="5192" spans="1:5" x14ac:dyDescent="0.3">
      <c r="A5192" s="464"/>
      <c r="B5192" s="459"/>
      <c r="C5192" s="76"/>
      <c r="D5192" s="72"/>
      <c r="E5192" s="156"/>
    </row>
    <row r="5193" spans="1:5" x14ac:dyDescent="0.3">
      <c r="A5193" s="317" t="s">
        <v>140</v>
      </c>
      <c r="B5193" s="459"/>
      <c r="C5193" s="76"/>
      <c r="D5193" s="72"/>
      <c r="E5193" s="156"/>
    </row>
    <row r="5194" spans="1:5" ht="56.25" x14ac:dyDescent="0.3">
      <c r="A5194" s="295" t="s">
        <v>1874</v>
      </c>
      <c r="B5194" s="461">
        <v>2000000</v>
      </c>
      <c r="C5194" s="76"/>
      <c r="D5194" s="72">
        <v>2000000</v>
      </c>
      <c r="E5194" s="115">
        <f>B5194+C5194-D5194</f>
        <v>0</v>
      </c>
    </row>
    <row r="5195" spans="1:5" ht="56.25" x14ac:dyDescent="0.3">
      <c r="A5195" s="295" t="s">
        <v>1875</v>
      </c>
      <c r="B5195" s="461">
        <v>2000000</v>
      </c>
      <c r="C5195" s="76"/>
      <c r="D5195" s="72"/>
      <c r="E5195" s="115">
        <f>B5195+C5195-D5195</f>
        <v>2000000</v>
      </c>
    </row>
    <row r="5196" spans="1:5" x14ac:dyDescent="0.3">
      <c r="A5196" s="295" t="s">
        <v>1876</v>
      </c>
      <c r="B5196" s="461">
        <v>800000</v>
      </c>
      <c r="C5196" s="76"/>
      <c r="D5196" s="72"/>
      <c r="E5196" s="115">
        <f>B5196+C5196-D5196</f>
        <v>800000</v>
      </c>
    </row>
    <row r="5197" spans="1:5" x14ac:dyDescent="0.3">
      <c r="A5197" s="325" t="s">
        <v>56</v>
      </c>
      <c r="B5197" s="460">
        <f>SUM(B5194:B5196)</f>
        <v>4800000</v>
      </c>
      <c r="C5197" s="460">
        <f>SUM(C5194:C5196)</f>
        <v>0</v>
      </c>
      <c r="D5197" s="460">
        <f>SUM(D5194:D5196)</f>
        <v>2000000</v>
      </c>
      <c r="E5197" s="460">
        <f>SUM(E5194:E5196)</f>
        <v>2800000</v>
      </c>
    </row>
    <row r="5198" spans="1:5" x14ac:dyDescent="0.3">
      <c r="A5198" s="317"/>
      <c r="B5198" s="459"/>
      <c r="C5198" s="76"/>
      <c r="D5198" s="72"/>
      <c r="E5198" s="115">
        <f>B5198+C5198-D5198</f>
        <v>0</v>
      </c>
    </row>
    <row r="5199" spans="1:5" x14ac:dyDescent="0.3">
      <c r="A5199" s="325" t="s">
        <v>143</v>
      </c>
      <c r="B5199" s="460">
        <f>B5197</f>
        <v>4800000</v>
      </c>
      <c r="C5199" s="460">
        <f>C5197</f>
        <v>0</v>
      </c>
      <c r="D5199" s="460">
        <f>D5197</f>
        <v>2000000</v>
      </c>
      <c r="E5199" s="460">
        <f>E5197</f>
        <v>2800000</v>
      </c>
    </row>
    <row r="5200" spans="1:5" x14ac:dyDescent="0.3">
      <c r="A5200" s="464"/>
      <c r="B5200" s="459"/>
      <c r="C5200" s="76"/>
      <c r="D5200" s="72"/>
      <c r="E5200" s="156"/>
    </row>
    <row r="5201" spans="1:5" x14ac:dyDescent="0.3">
      <c r="A5201" s="325" t="s">
        <v>884</v>
      </c>
      <c r="B5201" s="460">
        <f>B5191+B5199</f>
        <v>12783651</v>
      </c>
      <c r="C5201" s="460">
        <f>C5191+C5199</f>
        <v>0</v>
      </c>
      <c r="D5201" s="460">
        <f>D5191+D5199</f>
        <v>2000000</v>
      </c>
      <c r="E5201" s="460">
        <f>E5191+E5199</f>
        <v>10783651</v>
      </c>
    </row>
    <row r="5202" spans="1:5" x14ac:dyDescent="0.3">
      <c r="A5202" s="464"/>
      <c r="B5202" s="459"/>
      <c r="C5202" s="76"/>
      <c r="D5202" s="72"/>
      <c r="E5202" s="156"/>
    </row>
    <row r="5203" spans="1:5" x14ac:dyDescent="0.3">
      <c r="A5203" s="325" t="s">
        <v>176</v>
      </c>
      <c r="B5203" s="460">
        <f>B4894</f>
        <v>27667864.892221827</v>
      </c>
      <c r="C5203" s="460">
        <f>C4894</f>
        <v>0</v>
      </c>
      <c r="D5203" s="460">
        <f>D4894</f>
        <v>2186048</v>
      </c>
      <c r="E5203" s="460">
        <f>E4894</f>
        <v>25481816.892221827</v>
      </c>
    </row>
    <row r="5204" spans="1:5" x14ac:dyDescent="0.3">
      <c r="A5204" s="464"/>
      <c r="B5204" s="459"/>
      <c r="C5204" s="76"/>
      <c r="D5204" s="72"/>
      <c r="E5204" s="156"/>
    </row>
    <row r="5205" spans="1:5" x14ac:dyDescent="0.3">
      <c r="A5205" s="325" t="s">
        <v>1877</v>
      </c>
      <c r="B5205" s="460">
        <f>B4900+B5041+B5123</f>
        <v>35922861</v>
      </c>
      <c r="C5205" s="460">
        <f>C4900+C5041+C5123</f>
        <v>46417484.549999997</v>
      </c>
      <c r="D5205" s="460">
        <f>D4900+D5041+D5123</f>
        <v>1602500</v>
      </c>
      <c r="E5205" s="460">
        <f>E4900+E5041+E5123</f>
        <v>80737845.549999997</v>
      </c>
    </row>
    <row r="5206" spans="1:5" x14ac:dyDescent="0.3">
      <c r="A5206" s="464"/>
      <c r="B5206" s="459"/>
      <c r="C5206" s="76"/>
      <c r="D5206" s="72"/>
      <c r="E5206" s="156"/>
    </row>
    <row r="5207" spans="1:5" x14ac:dyDescent="0.3">
      <c r="A5207" s="325" t="s">
        <v>178</v>
      </c>
      <c r="B5207" s="460">
        <f>B5203+B5205</f>
        <v>63590725.892221823</v>
      </c>
      <c r="C5207" s="460">
        <f>C5203+C5205</f>
        <v>46417484.549999997</v>
      </c>
      <c r="D5207" s="460">
        <f>D5203+D5205</f>
        <v>3788548</v>
      </c>
      <c r="E5207" s="460">
        <f>E5203+E5205</f>
        <v>106219662.44222182</v>
      </c>
    </row>
    <row r="5208" spans="1:5" x14ac:dyDescent="0.3">
      <c r="A5208" s="464"/>
      <c r="B5208" s="459"/>
      <c r="C5208" s="76"/>
      <c r="D5208" s="72"/>
      <c r="E5208" s="156"/>
    </row>
    <row r="5209" spans="1:5" x14ac:dyDescent="0.3">
      <c r="A5209" s="325" t="s">
        <v>179</v>
      </c>
      <c r="B5209" s="460">
        <f>B5036+B5118+B5199</f>
        <v>25800000</v>
      </c>
      <c r="C5209" s="460">
        <f>C5036+C5118+C5199</f>
        <v>40250844.340000004</v>
      </c>
      <c r="D5209" s="460">
        <f>D5036+D5118+D5199</f>
        <v>23000000</v>
      </c>
      <c r="E5209" s="460">
        <f>E5036+E5118+E5199</f>
        <v>43050844.340000004</v>
      </c>
    </row>
    <row r="5210" spans="1:5" x14ac:dyDescent="0.3">
      <c r="A5210" s="464"/>
      <c r="B5210" s="459"/>
      <c r="C5210" s="76"/>
      <c r="D5210" s="72"/>
      <c r="E5210" s="156"/>
    </row>
    <row r="5211" spans="1:5" x14ac:dyDescent="0.3">
      <c r="A5211" s="325" t="s">
        <v>1878</v>
      </c>
      <c r="B5211" s="460">
        <f>B5207+B5209</f>
        <v>89390725.892221823</v>
      </c>
      <c r="C5211" s="460">
        <f>C5207+C5209</f>
        <v>86668328.890000001</v>
      </c>
      <c r="D5211" s="460">
        <f>D5207+D5209</f>
        <v>26788548</v>
      </c>
      <c r="E5211" s="460">
        <f>E5207+E5209</f>
        <v>149270506.78222182</v>
      </c>
    </row>
    <row r="5212" spans="1:5" x14ac:dyDescent="0.3">
      <c r="A5212" s="464"/>
      <c r="B5212" s="459"/>
      <c r="C5212" s="76"/>
      <c r="D5212" s="72"/>
      <c r="E5212" s="156"/>
    </row>
    <row r="5213" spans="1:5" x14ac:dyDescent="0.3">
      <c r="A5213" s="699" t="s">
        <v>1879</v>
      </c>
      <c r="B5213" s="699"/>
      <c r="C5213" s="699"/>
      <c r="D5213" s="699"/>
      <c r="E5213" s="699"/>
    </row>
    <row r="5214" spans="1:5" x14ac:dyDescent="0.3">
      <c r="A5214" s="317" t="s">
        <v>1803</v>
      </c>
      <c r="B5214" s="14"/>
      <c r="C5214" s="72"/>
      <c r="D5214" s="72"/>
      <c r="E5214" s="72"/>
    </row>
    <row r="5215" spans="1:5" x14ac:dyDescent="0.3">
      <c r="A5215" s="325" t="s">
        <v>1880</v>
      </c>
      <c r="B5215" s="7">
        <f>B5217</f>
        <v>35850876</v>
      </c>
      <c r="C5215" s="7">
        <f>C5217</f>
        <v>0</v>
      </c>
      <c r="D5215" s="7">
        <f>D5217</f>
        <v>2832590.4644050351</v>
      </c>
      <c r="E5215" s="7">
        <f>E5217</f>
        <v>33018285.535594966</v>
      </c>
    </row>
    <row r="5216" spans="1:5" x14ac:dyDescent="0.3">
      <c r="A5216" s="46" t="s">
        <v>55</v>
      </c>
      <c r="B5216" s="469">
        <v>35850876</v>
      </c>
      <c r="C5216" s="154"/>
      <c r="D5216" s="131">
        <f>'[3]P.E ANALYSIS'!$E$15</f>
        <v>2832590.4644050351</v>
      </c>
      <c r="E5216" s="131">
        <f>B5216+C5216-D5216</f>
        <v>33018285.535594966</v>
      </c>
    </row>
    <row r="5217" spans="1:5" x14ac:dyDescent="0.3">
      <c r="A5217" s="6" t="s">
        <v>56</v>
      </c>
      <c r="B5217" s="470">
        <f>B5216</f>
        <v>35850876</v>
      </c>
      <c r="C5217" s="470">
        <f>C5216</f>
        <v>0</v>
      </c>
      <c r="D5217" s="470">
        <f>D5216</f>
        <v>2832590.4644050351</v>
      </c>
      <c r="E5217" s="470">
        <f>E5216</f>
        <v>33018285.535594966</v>
      </c>
    </row>
    <row r="5218" spans="1:5" x14ac:dyDescent="0.3">
      <c r="A5218" s="84"/>
      <c r="B5218" s="154"/>
      <c r="C5218" s="154"/>
      <c r="D5218" s="154"/>
      <c r="E5218" s="154"/>
    </row>
    <row r="5219" spans="1:5" x14ac:dyDescent="0.3">
      <c r="A5219" s="6" t="s">
        <v>57</v>
      </c>
      <c r="B5219" s="470">
        <f>B5286+B5333</f>
        <v>36355000</v>
      </c>
      <c r="C5219" s="470">
        <f>C5286+C5333</f>
        <v>10877816</v>
      </c>
      <c r="D5219" s="470">
        <f>D5286+D5333</f>
        <v>6223122</v>
      </c>
      <c r="E5219" s="470">
        <f>E5286+E5333</f>
        <v>41009694</v>
      </c>
    </row>
    <row r="5220" spans="1:5" x14ac:dyDescent="0.3">
      <c r="A5220" s="84"/>
      <c r="B5220" s="471"/>
      <c r="C5220" s="154"/>
      <c r="D5220" s="154"/>
      <c r="E5220" s="131">
        <f t="shared" ref="E5220:E5258" si="146">B5220+C5220-D5220</f>
        <v>0</v>
      </c>
    </row>
    <row r="5221" spans="1:5" x14ac:dyDescent="0.3">
      <c r="A5221" s="105" t="s">
        <v>58</v>
      </c>
      <c r="B5221" s="472"/>
      <c r="C5221" s="154"/>
      <c r="D5221" s="154"/>
      <c r="E5221" s="131">
        <f t="shared" si="146"/>
        <v>0</v>
      </c>
    </row>
    <row r="5222" spans="1:5" x14ac:dyDescent="0.3">
      <c r="A5222" s="46" t="s">
        <v>59</v>
      </c>
      <c r="B5222" s="473">
        <v>150000</v>
      </c>
      <c r="C5222" s="154"/>
      <c r="D5222" s="154"/>
      <c r="E5222" s="131">
        <f t="shared" si="146"/>
        <v>150000</v>
      </c>
    </row>
    <row r="5223" spans="1:5" x14ac:dyDescent="0.3">
      <c r="A5223" s="46" t="s">
        <v>60</v>
      </c>
      <c r="B5223" s="473">
        <v>400000</v>
      </c>
      <c r="C5223" s="154"/>
      <c r="D5223" s="154"/>
      <c r="E5223" s="131">
        <f t="shared" si="146"/>
        <v>400000</v>
      </c>
    </row>
    <row r="5224" spans="1:5" x14ac:dyDescent="0.3">
      <c r="A5224" s="46" t="s">
        <v>61</v>
      </c>
      <c r="B5224" s="473">
        <v>20000</v>
      </c>
      <c r="C5224" s="154"/>
      <c r="D5224" s="154"/>
      <c r="E5224" s="131">
        <f t="shared" si="146"/>
        <v>20000</v>
      </c>
    </row>
    <row r="5225" spans="1:5" x14ac:dyDescent="0.3">
      <c r="A5225" s="6" t="s">
        <v>138</v>
      </c>
      <c r="B5225" s="470">
        <f>SUM(B5222:B5224)</f>
        <v>570000</v>
      </c>
      <c r="C5225" s="130"/>
      <c r="D5225" s="130"/>
      <c r="E5225" s="130">
        <f t="shared" si="146"/>
        <v>570000</v>
      </c>
    </row>
    <row r="5226" spans="1:5" x14ac:dyDescent="0.3">
      <c r="A5226" s="105"/>
      <c r="B5226" s="472"/>
      <c r="C5226" s="154"/>
      <c r="D5226" s="154"/>
      <c r="E5226" s="131">
        <f t="shared" si="146"/>
        <v>0</v>
      </c>
    </row>
    <row r="5227" spans="1:5" x14ac:dyDescent="0.3">
      <c r="A5227" s="105" t="s">
        <v>62</v>
      </c>
      <c r="B5227" s="472"/>
      <c r="C5227" s="154"/>
      <c r="D5227" s="154"/>
      <c r="E5227" s="131">
        <f t="shared" si="146"/>
        <v>0</v>
      </c>
    </row>
    <row r="5228" spans="1:5" x14ac:dyDescent="0.3">
      <c r="A5228" s="46" t="s">
        <v>63</v>
      </c>
      <c r="B5228" s="473">
        <v>1000000</v>
      </c>
      <c r="C5228" s="154"/>
      <c r="D5228" s="154"/>
      <c r="E5228" s="131">
        <f t="shared" si="146"/>
        <v>1000000</v>
      </c>
    </row>
    <row r="5229" spans="1:5" x14ac:dyDescent="0.3">
      <c r="A5229" s="6" t="s">
        <v>138</v>
      </c>
      <c r="B5229" s="470">
        <f>SUM(B5228:B5228)</f>
        <v>1000000</v>
      </c>
      <c r="C5229" s="130"/>
      <c r="D5229" s="130"/>
      <c r="E5229" s="130">
        <f t="shared" si="146"/>
        <v>1000000</v>
      </c>
    </row>
    <row r="5230" spans="1:5" x14ac:dyDescent="0.3">
      <c r="A5230" s="105" t="s">
        <v>65</v>
      </c>
      <c r="B5230" s="472"/>
      <c r="C5230" s="154"/>
      <c r="D5230" s="154"/>
      <c r="E5230" s="131">
        <f t="shared" si="146"/>
        <v>0</v>
      </c>
    </row>
    <row r="5231" spans="1:5" x14ac:dyDescent="0.3">
      <c r="A5231" s="46" t="s">
        <v>66</v>
      </c>
      <c r="B5231" s="473">
        <v>2500000</v>
      </c>
      <c r="C5231" s="154"/>
      <c r="D5231" s="131">
        <v>1000000</v>
      </c>
      <c r="E5231" s="131">
        <f t="shared" si="146"/>
        <v>1500000</v>
      </c>
    </row>
    <row r="5232" spans="1:5" x14ac:dyDescent="0.3">
      <c r="A5232" s="101" t="s">
        <v>67</v>
      </c>
      <c r="B5232" s="469">
        <v>1500000</v>
      </c>
      <c r="C5232" s="154"/>
      <c r="D5232" s="131"/>
      <c r="E5232" s="131">
        <f t="shared" si="146"/>
        <v>1500000</v>
      </c>
    </row>
    <row r="5233" spans="1:5" x14ac:dyDescent="0.3">
      <c r="A5233" s="101" t="s">
        <v>68</v>
      </c>
      <c r="B5233" s="469">
        <v>3000000</v>
      </c>
      <c r="C5233" s="154"/>
      <c r="D5233" s="131"/>
      <c r="E5233" s="131">
        <f t="shared" si="146"/>
        <v>3000000</v>
      </c>
    </row>
    <row r="5234" spans="1:5" x14ac:dyDescent="0.3">
      <c r="A5234" s="46" t="s">
        <v>391</v>
      </c>
      <c r="B5234" s="473">
        <v>1000000</v>
      </c>
      <c r="C5234" s="154"/>
      <c r="D5234" s="131"/>
      <c r="E5234" s="131">
        <f t="shared" si="146"/>
        <v>1000000</v>
      </c>
    </row>
    <row r="5235" spans="1:5" x14ac:dyDescent="0.3">
      <c r="A5235" s="6" t="s">
        <v>138</v>
      </c>
      <c r="B5235" s="470">
        <f>SUM(B5231:B5234)</f>
        <v>8000000</v>
      </c>
      <c r="C5235" s="470">
        <f>SUM(C5231:C5234)</f>
        <v>0</v>
      </c>
      <c r="D5235" s="470">
        <f>SUM(D5231:D5234)</f>
        <v>1000000</v>
      </c>
      <c r="E5235" s="470">
        <f>SUM(E5231:E5234)</f>
        <v>7000000</v>
      </c>
    </row>
    <row r="5236" spans="1:5" x14ac:dyDescent="0.3">
      <c r="A5236" s="22" t="s">
        <v>1881</v>
      </c>
      <c r="B5236" s="474"/>
      <c r="C5236" s="154"/>
      <c r="D5236" s="154"/>
      <c r="E5236" s="131">
        <f t="shared" si="146"/>
        <v>0</v>
      </c>
    </row>
    <row r="5237" spans="1:5" x14ac:dyDescent="0.3">
      <c r="A5237" s="101" t="s">
        <v>1882</v>
      </c>
      <c r="B5237" s="469">
        <v>0</v>
      </c>
      <c r="C5237" s="154"/>
      <c r="D5237" s="154"/>
      <c r="E5237" s="131">
        <f t="shared" si="146"/>
        <v>0</v>
      </c>
    </row>
    <row r="5238" spans="1:5" x14ac:dyDescent="0.3">
      <c r="A5238" s="101" t="s">
        <v>1883</v>
      </c>
      <c r="B5238" s="469">
        <v>0</v>
      </c>
      <c r="C5238" s="154"/>
      <c r="D5238" s="154"/>
      <c r="E5238" s="131">
        <f t="shared" si="146"/>
        <v>0</v>
      </c>
    </row>
    <row r="5239" spans="1:5" x14ac:dyDescent="0.3">
      <c r="A5239" s="6" t="s">
        <v>138</v>
      </c>
      <c r="B5239" s="470">
        <f>B5238+B5237</f>
        <v>0</v>
      </c>
      <c r="C5239" s="130"/>
      <c r="D5239" s="130"/>
      <c r="E5239" s="130">
        <f t="shared" si="146"/>
        <v>0</v>
      </c>
    </row>
    <row r="5240" spans="1:5" x14ac:dyDescent="0.3">
      <c r="A5240" s="105" t="s">
        <v>72</v>
      </c>
      <c r="B5240" s="472"/>
      <c r="C5240" s="154"/>
      <c r="D5240" s="154"/>
      <c r="E5240" s="127">
        <f t="shared" si="146"/>
        <v>0</v>
      </c>
    </row>
    <row r="5241" spans="1:5" x14ac:dyDescent="0.3">
      <c r="A5241" s="46" t="s">
        <v>73</v>
      </c>
      <c r="B5241" s="473">
        <v>500000</v>
      </c>
      <c r="C5241" s="154"/>
      <c r="D5241" s="154"/>
      <c r="E5241" s="127">
        <f t="shared" si="146"/>
        <v>500000</v>
      </c>
    </row>
    <row r="5242" spans="1:5" x14ac:dyDescent="0.3">
      <c r="A5242" s="46" t="s">
        <v>74</v>
      </c>
      <c r="B5242" s="473">
        <v>150000</v>
      </c>
      <c r="C5242" s="154"/>
      <c r="D5242" s="154"/>
      <c r="E5242" s="127">
        <f t="shared" si="146"/>
        <v>150000</v>
      </c>
    </row>
    <row r="5243" spans="1:5" x14ac:dyDescent="0.3">
      <c r="A5243" s="46" t="s">
        <v>146</v>
      </c>
      <c r="B5243" s="473">
        <v>0</v>
      </c>
      <c r="C5243" s="154"/>
      <c r="D5243" s="154"/>
      <c r="E5243" s="131">
        <f t="shared" si="146"/>
        <v>0</v>
      </c>
    </row>
    <row r="5244" spans="1:5" x14ac:dyDescent="0.3">
      <c r="A5244" s="6" t="s">
        <v>138</v>
      </c>
      <c r="B5244" s="470">
        <f>SUM(B5241:B5243)</f>
        <v>650000</v>
      </c>
      <c r="C5244" s="130"/>
      <c r="D5244" s="130"/>
      <c r="E5244" s="130">
        <f t="shared" si="146"/>
        <v>650000</v>
      </c>
    </row>
    <row r="5245" spans="1:5" x14ac:dyDescent="0.3">
      <c r="A5245" s="105" t="s">
        <v>76</v>
      </c>
      <c r="B5245" s="472"/>
      <c r="C5245" s="154"/>
      <c r="D5245" s="154"/>
      <c r="E5245" s="131">
        <f t="shared" si="146"/>
        <v>0</v>
      </c>
    </row>
    <row r="5246" spans="1:5" x14ac:dyDescent="0.3">
      <c r="A5246" s="46" t="s">
        <v>152</v>
      </c>
      <c r="B5246" s="473">
        <v>2000000</v>
      </c>
      <c r="C5246" s="154"/>
      <c r="D5246" s="154"/>
      <c r="E5246" s="127">
        <f t="shared" si="146"/>
        <v>2000000</v>
      </c>
    </row>
    <row r="5247" spans="1:5" x14ac:dyDescent="0.3">
      <c r="A5247" s="6" t="s">
        <v>138</v>
      </c>
      <c r="B5247" s="470">
        <f>SUM(B5246:B5246)</f>
        <v>2000000</v>
      </c>
      <c r="C5247" s="130"/>
      <c r="D5247" s="130"/>
      <c r="E5247" s="130">
        <f t="shared" si="146"/>
        <v>2000000</v>
      </c>
    </row>
    <row r="5248" spans="1:5" x14ac:dyDescent="0.3">
      <c r="A5248" s="105" t="s">
        <v>78</v>
      </c>
      <c r="B5248" s="473"/>
      <c r="C5248" s="154"/>
      <c r="D5248" s="154"/>
      <c r="E5248" s="131">
        <f t="shared" si="146"/>
        <v>0</v>
      </c>
    </row>
    <row r="5249" spans="1:5" x14ac:dyDescent="0.3">
      <c r="A5249" s="46" t="s">
        <v>1884</v>
      </c>
      <c r="B5249" s="473">
        <v>0</v>
      </c>
      <c r="C5249" s="154"/>
      <c r="D5249" s="154"/>
      <c r="E5249" s="131">
        <f t="shared" si="146"/>
        <v>0</v>
      </c>
    </row>
    <row r="5250" spans="1:5" x14ac:dyDescent="0.3">
      <c r="A5250" s="46" t="s">
        <v>79</v>
      </c>
      <c r="B5250" s="473">
        <v>3000000</v>
      </c>
      <c r="C5250" s="154"/>
      <c r="D5250" s="127">
        <v>1500000</v>
      </c>
      <c r="E5250" s="127">
        <f t="shared" si="146"/>
        <v>1500000</v>
      </c>
    </row>
    <row r="5251" spans="1:5" x14ac:dyDescent="0.3">
      <c r="A5251" s="6" t="s">
        <v>138</v>
      </c>
      <c r="B5251" s="470">
        <f>SUM(B5248:B5250)</f>
        <v>3000000</v>
      </c>
      <c r="C5251" s="470">
        <f>SUM(C5248:C5250)</f>
        <v>0</v>
      </c>
      <c r="D5251" s="470">
        <f>SUM(D5248:D5250)</f>
        <v>1500000</v>
      </c>
      <c r="E5251" s="470">
        <f>SUM(E5248:E5250)</f>
        <v>1500000</v>
      </c>
    </row>
    <row r="5252" spans="1:5" x14ac:dyDescent="0.3">
      <c r="A5252" s="105" t="s">
        <v>80</v>
      </c>
      <c r="B5252" s="473"/>
      <c r="C5252" s="475"/>
      <c r="D5252" s="475"/>
      <c r="E5252" s="131">
        <f t="shared" si="146"/>
        <v>0</v>
      </c>
    </row>
    <row r="5253" spans="1:5" x14ac:dyDescent="0.3">
      <c r="A5253" s="46" t="s">
        <v>81</v>
      </c>
      <c r="B5253" s="473">
        <v>1000000</v>
      </c>
      <c r="C5253" s="141"/>
      <c r="D5253" s="141"/>
      <c r="E5253" s="127">
        <f t="shared" si="146"/>
        <v>1000000</v>
      </c>
    </row>
    <row r="5254" spans="1:5" x14ac:dyDescent="0.3">
      <c r="A5254" s="46" t="s">
        <v>184</v>
      </c>
      <c r="B5254" s="473">
        <v>3000000</v>
      </c>
      <c r="C5254" s="52"/>
      <c r="D5254" s="52"/>
      <c r="E5254" s="127">
        <f t="shared" si="146"/>
        <v>3000000</v>
      </c>
    </row>
    <row r="5255" spans="1:5" x14ac:dyDescent="0.3">
      <c r="A5255" s="6" t="s">
        <v>138</v>
      </c>
      <c r="B5255" s="470">
        <f>SUM(B5253:B5254)</f>
        <v>4000000</v>
      </c>
      <c r="C5255" s="476"/>
      <c r="D5255" s="476"/>
      <c r="E5255" s="130">
        <f t="shared" si="146"/>
        <v>4000000</v>
      </c>
    </row>
    <row r="5256" spans="1:5" x14ac:dyDescent="0.3">
      <c r="A5256" s="105" t="s">
        <v>82</v>
      </c>
      <c r="B5256" s="477"/>
      <c r="C5256" s="478"/>
      <c r="D5256" s="478"/>
      <c r="E5256" s="131">
        <f t="shared" si="146"/>
        <v>0</v>
      </c>
    </row>
    <row r="5257" spans="1:5" x14ac:dyDescent="0.3">
      <c r="A5257" s="46" t="s">
        <v>83</v>
      </c>
      <c r="B5257" s="473">
        <v>600000</v>
      </c>
      <c r="C5257" s="40"/>
      <c r="D5257" s="40"/>
      <c r="E5257" s="127">
        <f t="shared" si="146"/>
        <v>600000</v>
      </c>
    </row>
    <row r="5258" spans="1:5" x14ac:dyDescent="0.3">
      <c r="A5258" s="6" t="s">
        <v>1016</v>
      </c>
      <c r="B5258" s="470">
        <f>SUM(B5257:B5257)</f>
        <v>600000</v>
      </c>
      <c r="C5258" s="59"/>
      <c r="D5258" s="59"/>
      <c r="E5258" s="130">
        <f t="shared" si="146"/>
        <v>600000</v>
      </c>
    </row>
    <row r="5259" spans="1:5" x14ac:dyDescent="0.3">
      <c r="A5259" s="105" t="s">
        <v>85</v>
      </c>
      <c r="B5259" s="473"/>
      <c r="C5259" s="14"/>
      <c r="D5259" s="14"/>
      <c r="E5259" s="14"/>
    </row>
    <row r="5260" spans="1:5" x14ac:dyDescent="0.3">
      <c r="A5260" s="46" t="s">
        <v>86</v>
      </c>
      <c r="B5260" s="473">
        <v>3000000</v>
      </c>
      <c r="C5260" s="40"/>
      <c r="D5260" s="14">
        <v>1500000</v>
      </c>
      <c r="E5260" s="14">
        <f>B5260+C5260-D5260</f>
        <v>1500000</v>
      </c>
    </row>
    <row r="5261" spans="1:5" x14ac:dyDescent="0.3">
      <c r="A5261" s="46" t="s">
        <v>87</v>
      </c>
      <c r="B5261" s="473">
        <v>1500000</v>
      </c>
      <c r="C5261" s="24"/>
      <c r="D5261" s="14"/>
      <c r="E5261" s="14">
        <f>B5261+C5261-D5261</f>
        <v>1500000</v>
      </c>
    </row>
    <row r="5262" spans="1:5" x14ac:dyDescent="0.3">
      <c r="A5262" s="46" t="s">
        <v>88</v>
      </c>
      <c r="B5262" s="473">
        <v>150000</v>
      </c>
      <c r="C5262" s="40"/>
      <c r="D5262" s="23"/>
      <c r="E5262" s="14">
        <f>B5262+C5262-D5262</f>
        <v>150000</v>
      </c>
    </row>
    <row r="5263" spans="1:5" x14ac:dyDescent="0.3">
      <c r="A5263" s="6" t="s">
        <v>1016</v>
      </c>
      <c r="B5263" s="470">
        <f>SUM(B5260:B5262)</f>
        <v>4650000</v>
      </c>
      <c r="C5263" s="470">
        <f>SUM(C5260:C5262)</f>
        <v>0</v>
      </c>
      <c r="D5263" s="470">
        <f>SUM(D5260:D5262)</f>
        <v>1500000</v>
      </c>
      <c r="E5263" s="470">
        <f>SUM(E5260:E5262)</f>
        <v>3150000</v>
      </c>
    </row>
    <row r="5264" spans="1:5" x14ac:dyDescent="0.3">
      <c r="A5264" s="105" t="s">
        <v>89</v>
      </c>
      <c r="B5264" s="473"/>
      <c r="C5264" s="14"/>
      <c r="D5264" s="14"/>
      <c r="E5264" s="14"/>
    </row>
    <row r="5265" spans="1:5" x14ac:dyDescent="0.3">
      <c r="A5265" s="46" t="s">
        <v>185</v>
      </c>
      <c r="B5265" s="473">
        <v>3000000</v>
      </c>
      <c r="C5265" s="14"/>
      <c r="D5265" s="14"/>
      <c r="E5265" s="14">
        <f>B5265+C5265-D5265</f>
        <v>3000000</v>
      </c>
    </row>
    <row r="5266" spans="1:5" x14ac:dyDescent="0.3">
      <c r="A5266" s="6" t="s">
        <v>138</v>
      </c>
      <c r="B5266" s="470">
        <f>SUM(B5265:B5265)</f>
        <v>3000000</v>
      </c>
      <c r="C5266" s="7"/>
      <c r="D5266" s="7"/>
      <c r="E5266" s="59">
        <f>B5266+C5266-D5266</f>
        <v>3000000</v>
      </c>
    </row>
    <row r="5267" spans="1:5" x14ac:dyDescent="0.3">
      <c r="A5267" s="105" t="s">
        <v>91</v>
      </c>
      <c r="B5267" s="473"/>
      <c r="C5267" s="14"/>
      <c r="D5267" s="14"/>
      <c r="E5267" s="14"/>
    </row>
    <row r="5268" spans="1:5" x14ac:dyDescent="0.3">
      <c r="A5268" s="46" t="s">
        <v>92</v>
      </c>
      <c r="B5268" s="473">
        <v>15000</v>
      </c>
      <c r="C5268" s="14"/>
      <c r="D5268" s="14"/>
      <c r="E5268" s="14">
        <f>B5268+C5268-D5268</f>
        <v>15000</v>
      </c>
    </row>
    <row r="5269" spans="1:5" x14ac:dyDescent="0.3">
      <c r="A5269" s="46" t="s">
        <v>169</v>
      </c>
      <c r="B5269" s="473">
        <v>670000</v>
      </c>
      <c r="C5269" s="14"/>
      <c r="D5269" s="14"/>
      <c r="E5269" s="14">
        <f>B5269+C5269-D5269</f>
        <v>670000</v>
      </c>
    </row>
    <row r="5270" spans="1:5" x14ac:dyDescent="0.3">
      <c r="A5270" s="6" t="s">
        <v>138</v>
      </c>
      <c r="B5270" s="470">
        <f>SUM(B5268:B5269)</f>
        <v>685000</v>
      </c>
      <c r="C5270" s="7"/>
      <c r="D5270" s="7"/>
      <c r="E5270" s="7">
        <f>B5270+C5270-D5270</f>
        <v>685000</v>
      </c>
    </row>
    <row r="5271" spans="1:5" x14ac:dyDescent="0.3">
      <c r="A5271" s="105" t="s">
        <v>96</v>
      </c>
      <c r="B5271" s="473"/>
      <c r="C5271" s="14"/>
      <c r="D5271" s="14"/>
      <c r="E5271" s="14"/>
    </row>
    <row r="5272" spans="1:5" x14ac:dyDescent="0.3">
      <c r="A5272" s="46" t="s">
        <v>97</v>
      </c>
      <c r="B5272" s="473">
        <v>1500000</v>
      </c>
      <c r="C5272" s="14"/>
      <c r="D5272" s="14"/>
      <c r="E5272" s="14">
        <f>B5272+C5272-D5272</f>
        <v>1500000</v>
      </c>
    </row>
    <row r="5273" spans="1:5" x14ac:dyDescent="0.3">
      <c r="A5273" s="119" t="s">
        <v>404</v>
      </c>
      <c r="B5273" s="473">
        <v>1000000</v>
      </c>
      <c r="C5273" s="14"/>
      <c r="D5273" s="14">
        <v>1000000</v>
      </c>
      <c r="E5273" s="14">
        <f t="shared" ref="E5273:E5281" si="147">B5273+C5273-D5273</f>
        <v>0</v>
      </c>
    </row>
    <row r="5274" spans="1:5" x14ac:dyDescent="0.3">
      <c r="A5274" s="479" t="s">
        <v>99</v>
      </c>
      <c r="B5274" s="473">
        <v>500000</v>
      </c>
      <c r="C5274" s="14"/>
      <c r="D5274" s="14"/>
      <c r="E5274" s="14">
        <f t="shared" si="147"/>
        <v>500000</v>
      </c>
    </row>
    <row r="5275" spans="1:5" x14ac:dyDescent="0.3">
      <c r="A5275" s="119" t="s">
        <v>1885</v>
      </c>
      <c r="B5275" s="473">
        <v>2000000</v>
      </c>
      <c r="C5275" s="14"/>
      <c r="D5275" s="14">
        <v>500000</v>
      </c>
      <c r="E5275" s="14">
        <f t="shared" si="147"/>
        <v>1500000</v>
      </c>
    </row>
    <row r="5276" spans="1:5" x14ac:dyDescent="0.3">
      <c r="A5276" s="119" t="s">
        <v>1886</v>
      </c>
      <c r="B5276" s="473">
        <v>500000</v>
      </c>
      <c r="C5276" s="40"/>
      <c r="D5276" s="40"/>
      <c r="E5276" s="14">
        <f t="shared" si="147"/>
        <v>500000</v>
      </c>
    </row>
    <row r="5277" spans="1:5" x14ac:dyDescent="0.3">
      <c r="A5277" s="6" t="s">
        <v>138</v>
      </c>
      <c r="B5277" s="470">
        <f>SUM(B5272:B5276)</f>
        <v>5500000</v>
      </c>
      <c r="C5277" s="470">
        <f>SUM(C5272:C5276)</f>
        <v>0</v>
      </c>
      <c r="D5277" s="470">
        <f>SUM(D5272:D5276)</f>
        <v>1500000</v>
      </c>
      <c r="E5277" s="470">
        <f>SUM(E5272:E5276)</f>
        <v>4000000</v>
      </c>
    </row>
    <row r="5278" spans="1:5" x14ac:dyDescent="0.3">
      <c r="A5278" s="105" t="s">
        <v>102</v>
      </c>
      <c r="B5278" s="472"/>
      <c r="C5278" s="14"/>
      <c r="D5278" s="24"/>
      <c r="E5278" s="14">
        <f t="shared" si="147"/>
        <v>0</v>
      </c>
    </row>
    <row r="5279" spans="1:5" x14ac:dyDescent="0.3">
      <c r="A5279" s="46" t="s">
        <v>103</v>
      </c>
      <c r="B5279" s="473">
        <v>800000</v>
      </c>
      <c r="C5279" s="40"/>
      <c r="D5279" s="40"/>
      <c r="E5279" s="14">
        <f t="shared" si="147"/>
        <v>800000</v>
      </c>
    </row>
    <row r="5280" spans="1:5" x14ac:dyDescent="0.3">
      <c r="A5280" s="46" t="s">
        <v>104</v>
      </c>
      <c r="B5280" s="473">
        <v>1500000</v>
      </c>
      <c r="C5280" s="24"/>
      <c r="D5280" s="24"/>
      <c r="E5280" s="14">
        <f t="shared" si="147"/>
        <v>1500000</v>
      </c>
    </row>
    <row r="5281" spans="1:5" x14ac:dyDescent="0.3">
      <c r="A5281" s="6" t="s">
        <v>138</v>
      </c>
      <c r="B5281" s="470">
        <f>SUM(B5279:B5280)</f>
        <v>2300000</v>
      </c>
      <c r="C5281" s="229"/>
      <c r="D5281" s="229"/>
      <c r="E5281" s="7">
        <f t="shared" si="147"/>
        <v>2300000</v>
      </c>
    </row>
    <row r="5282" spans="1:5" ht="37.5" x14ac:dyDescent="0.3">
      <c r="A5282" s="246" t="s">
        <v>1887</v>
      </c>
      <c r="B5282" s="108"/>
      <c r="C5282" s="40"/>
      <c r="D5282" s="40"/>
      <c r="E5282" s="40"/>
    </row>
    <row r="5283" spans="1:5" x14ac:dyDescent="0.3">
      <c r="A5283" s="94" t="s">
        <v>1888</v>
      </c>
      <c r="B5283" s="108">
        <v>400000</v>
      </c>
      <c r="C5283" s="14"/>
      <c r="D5283" s="14"/>
      <c r="E5283" s="14">
        <f>B5283+C5283-D5283</f>
        <v>400000</v>
      </c>
    </row>
    <row r="5284" spans="1:5" x14ac:dyDescent="0.3">
      <c r="A5284" s="6" t="s">
        <v>138</v>
      </c>
      <c r="B5284" s="470">
        <f>SUM(B5283:B5283)</f>
        <v>400000</v>
      </c>
      <c r="C5284" s="229"/>
      <c r="D5284" s="229"/>
      <c r="E5284" s="59">
        <v>400000</v>
      </c>
    </row>
    <row r="5285" spans="1:5" x14ac:dyDescent="0.3">
      <c r="A5285" s="22"/>
      <c r="B5285" s="474"/>
      <c r="C5285" s="40"/>
      <c r="D5285" s="40"/>
      <c r="E5285" s="40"/>
    </row>
    <row r="5286" spans="1:5" x14ac:dyDescent="0.3">
      <c r="A5286" s="6" t="s">
        <v>6</v>
      </c>
      <c r="B5286" s="470">
        <f>B5225+B5229+B5235+B5239+B5244+B5247+B5251+B5255+B5258+B5263+B5266+B5270+B5277+B5281+B5284</f>
        <v>36355000</v>
      </c>
      <c r="C5286" s="470">
        <f>C5225+C5229+C5235+C5239+C5244+C5247+C5251+C5255+C5258+C5263+C5266+C5270+C5277+C5281+C5284</f>
        <v>0</v>
      </c>
      <c r="D5286" s="470">
        <f>D5225+D5229+D5235+D5239+D5244+D5247+D5251+D5255+D5258+D5263+D5266+D5270+D5277+D5281+D5284</f>
        <v>5500000</v>
      </c>
      <c r="E5286" s="470">
        <f>E5225+E5229+E5235+E5239+E5244+E5247+E5251+E5255+E5258+E5263+E5266+E5270+E5277+E5281+E5284</f>
        <v>30855000</v>
      </c>
    </row>
    <row r="5287" spans="1:5" x14ac:dyDescent="0.3">
      <c r="A5287" s="22"/>
      <c r="B5287" s="474"/>
      <c r="C5287" s="40"/>
      <c r="D5287" s="40"/>
      <c r="E5287" s="40"/>
    </row>
    <row r="5288" spans="1:5" x14ac:dyDescent="0.3">
      <c r="A5288" s="22" t="s">
        <v>1331</v>
      </c>
      <c r="B5288" s="474"/>
      <c r="C5288" s="40"/>
      <c r="D5288" s="40"/>
      <c r="E5288" s="40"/>
    </row>
    <row r="5289" spans="1:5" x14ac:dyDescent="0.3">
      <c r="A5289" s="22"/>
      <c r="B5289" s="469"/>
      <c r="C5289" s="23"/>
      <c r="D5289" s="23"/>
      <c r="E5289" s="23"/>
    </row>
    <row r="5290" spans="1:5" x14ac:dyDescent="0.3">
      <c r="A5290" s="87" t="s">
        <v>1889</v>
      </c>
      <c r="B5290" s="469"/>
      <c r="C5290" s="14">
        <v>46400</v>
      </c>
      <c r="D5290" s="14">
        <f>C5290</f>
        <v>46400</v>
      </c>
      <c r="E5290" s="14">
        <f>B5290+C5290-D5290</f>
        <v>0</v>
      </c>
    </row>
    <row r="5291" spans="1:5" x14ac:dyDescent="0.3">
      <c r="A5291" s="87" t="s">
        <v>1890</v>
      </c>
      <c r="B5291" s="469"/>
      <c r="C5291" s="14">
        <v>163760</v>
      </c>
      <c r="D5291" s="23"/>
      <c r="E5291" s="14">
        <f t="shared" ref="E5291:E5332" si="148">B5291+C5291-D5291</f>
        <v>163760</v>
      </c>
    </row>
    <row r="5292" spans="1:5" x14ac:dyDescent="0.3">
      <c r="A5292" s="87" t="s">
        <v>1891</v>
      </c>
      <c r="B5292" s="469"/>
      <c r="C5292" s="14">
        <v>96000</v>
      </c>
      <c r="D5292" s="14">
        <f>C5292</f>
        <v>96000</v>
      </c>
      <c r="E5292" s="14">
        <f t="shared" si="148"/>
        <v>0</v>
      </c>
    </row>
    <row r="5293" spans="1:5" x14ac:dyDescent="0.3">
      <c r="A5293" s="87" t="s">
        <v>1892</v>
      </c>
      <c r="B5293" s="469"/>
      <c r="C5293" s="14">
        <v>43200</v>
      </c>
      <c r="D5293" s="14">
        <f t="shared" ref="D5293:D5302" si="149">C5293</f>
        <v>43200</v>
      </c>
      <c r="E5293" s="14">
        <f t="shared" si="148"/>
        <v>0</v>
      </c>
    </row>
    <row r="5294" spans="1:5" x14ac:dyDescent="0.3">
      <c r="A5294" s="87" t="s">
        <v>1892</v>
      </c>
      <c r="B5294" s="469"/>
      <c r="C5294" s="14">
        <v>43140</v>
      </c>
      <c r="D5294" s="14">
        <f t="shared" si="149"/>
        <v>43140</v>
      </c>
      <c r="E5294" s="14">
        <f t="shared" si="148"/>
        <v>0</v>
      </c>
    </row>
    <row r="5295" spans="1:5" x14ac:dyDescent="0.3">
      <c r="A5295" s="87" t="s">
        <v>1892</v>
      </c>
      <c r="B5295" s="469"/>
      <c r="C5295" s="14">
        <v>43140</v>
      </c>
      <c r="D5295" s="14">
        <f t="shared" si="149"/>
        <v>43140</v>
      </c>
      <c r="E5295" s="14">
        <f t="shared" si="148"/>
        <v>0</v>
      </c>
    </row>
    <row r="5296" spans="1:5" x14ac:dyDescent="0.3">
      <c r="A5296" s="87" t="s">
        <v>1892</v>
      </c>
      <c r="B5296" s="469"/>
      <c r="C5296" s="14">
        <v>48220</v>
      </c>
      <c r="D5296" s="14">
        <f t="shared" si="149"/>
        <v>48220</v>
      </c>
      <c r="E5296" s="14">
        <f t="shared" si="148"/>
        <v>0</v>
      </c>
    </row>
    <row r="5297" spans="1:5" x14ac:dyDescent="0.3">
      <c r="A5297" s="87" t="s">
        <v>1892</v>
      </c>
      <c r="B5297" s="469"/>
      <c r="C5297" s="14">
        <v>46280</v>
      </c>
      <c r="D5297" s="14">
        <f t="shared" si="149"/>
        <v>46280</v>
      </c>
      <c r="E5297" s="14">
        <f t="shared" si="148"/>
        <v>0</v>
      </c>
    </row>
    <row r="5298" spans="1:5" x14ac:dyDescent="0.3">
      <c r="A5298" s="87" t="s">
        <v>1892</v>
      </c>
      <c r="B5298" s="469"/>
      <c r="C5298" s="14">
        <v>45000</v>
      </c>
      <c r="D5298" s="14">
        <f t="shared" si="149"/>
        <v>45000</v>
      </c>
      <c r="E5298" s="14">
        <f t="shared" si="148"/>
        <v>0</v>
      </c>
    </row>
    <row r="5299" spans="1:5" x14ac:dyDescent="0.3">
      <c r="A5299" s="87" t="s">
        <v>1892</v>
      </c>
      <c r="B5299" s="469"/>
      <c r="C5299" s="14">
        <v>47980</v>
      </c>
      <c r="D5299" s="14">
        <f t="shared" si="149"/>
        <v>47980</v>
      </c>
      <c r="E5299" s="14">
        <f t="shared" si="148"/>
        <v>0</v>
      </c>
    </row>
    <row r="5300" spans="1:5" x14ac:dyDescent="0.3">
      <c r="A5300" s="87" t="s">
        <v>1892</v>
      </c>
      <c r="B5300" s="469"/>
      <c r="C5300" s="14">
        <v>25000</v>
      </c>
      <c r="D5300" s="14">
        <f t="shared" si="149"/>
        <v>25000</v>
      </c>
      <c r="E5300" s="14">
        <f t="shared" si="148"/>
        <v>0</v>
      </c>
    </row>
    <row r="5301" spans="1:5" x14ac:dyDescent="0.3">
      <c r="A5301" s="87" t="s">
        <v>1893</v>
      </c>
      <c r="B5301" s="469"/>
      <c r="C5301" s="14">
        <v>42000</v>
      </c>
      <c r="D5301" s="14">
        <f t="shared" si="149"/>
        <v>42000</v>
      </c>
      <c r="E5301" s="14">
        <f t="shared" si="148"/>
        <v>0</v>
      </c>
    </row>
    <row r="5302" spans="1:5" x14ac:dyDescent="0.3">
      <c r="A5302" s="87" t="s">
        <v>1893</v>
      </c>
      <c r="B5302" s="469"/>
      <c r="C5302" s="14">
        <v>6000</v>
      </c>
      <c r="D5302" s="14">
        <f t="shared" si="149"/>
        <v>6000</v>
      </c>
      <c r="E5302" s="14">
        <f t="shared" si="148"/>
        <v>0</v>
      </c>
    </row>
    <row r="5303" spans="1:5" x14ac:dyDescent="0.3">
      <c r="A5303" s="87" t="s">
        <v>1894</v>
      </c>
      <c r="B5303" s="469"/>
      <c r="C5303" s="14">
        <v>80736</v>
      </c>
      <c r="D5303" s="14">
        <f>C5303</f>
        <v>80736</v>
      </c>
      <c r="E5303" s="14">
        <f t="shared" si="148"/>
        <v>0</v>
      </c>
    </row>
    <row r="5304" spans="1:5" x14ac:dyDescent="0.3">
      <c r="A5304" s="87" t="s">
        <v>1895</v>
      </c>
      <c r="B5304" s="469"/>
      <c r="C5304" s="14">
        <v>416500</v>
      </c>
      <c r="D5304" s="14"/>
      <c r="E5304" s="14">
        <f t="shared" si="148"/>
        <v>416500</v>
      </c>
    </row>
    <row r="5305" spans="1:5" x14ac:dyDescent="0.3">
      <c r="A5305" s="87" t="s">
        <v>1349</v>
      </c>
      <c r="B5305" s="469"/>
      <c r="C5305" s="14">
        <v>459250</v>
      </c>
      <c r="D5305" s="14"/>
      <c r="E5305" s="14">
        <f t="shared" si="148"/>
        <v>459250</v>
      </c>
    </row>
    <row r="5306" spans="1:5" x14ac:dyDescent="0.3">
      <c r="A5306" s="87" t="s">
        <v>1896</v>
      </c>
      <c r="B5306" s="469"/>
      <c r="C5306" s="14">
        <v>430000</v>
      </c>
      <c r="D5306" s="14"/>
      <c r="E5306" s="14">
        <f t="shared" si="148"/>
        <v>430000</v>
      </c>
    </row>
    <row r="5307" spans="1:5" x14ac:dyDescent="0.3">
      <c r="A5307" s="87" t="s">
        <v>1897</v>
      </c>
      <c r="B5307" s="469"/>
      <c r="C5307" s="14">
        <v>148000</v>
      </c>
      <c r="D5307" s="14"/>
      <c r="E5307" s="14">
        <f t="shared" si="148"/>
        <v>148000</v>
      </c>
    </row>
    <row r="5308" spans="1:5" x14ac:dyDescent="0.3">
      <c r="A5308" s="87" t="s">
        <v>1898</v>
      </c>
      <c r="B5308" s="469"/>
      <c r="C5308" s="14">
        <v>105529</v>
      </c>
      <c r="D5308" s="14"/>
      <c r="E5308" s="14">
        <f t="shared" si="148"/>
        <v>105529</v>
      </c>
    </row>
    <row r="5309" spans="1:5" x14ac:dyDescent="0.3">
      <c r="A5309" s="87" t="s">
        <v>1896</v>
      </c>
      <c r="B5309" s="469"/>
      <c r="C5309" s="14">
        <v>447000</v>
      </c>
      <c r="D5309" s="14"/>
      <c r="E5309" s="14">
        <f t="shared" si="148"/>
        <v>447000</v>
      </c>
    </row>
    <row r="5310" spans="1:5" x14ac:dyDescent="0.3">
      <c r="A5310" s="87" t="s">
        <v>1346</v>
      </c>
      <c r="B5310" s="469"/>
      <c r="C5310" s="14">
        <v>417000</v>
      </c>
      <c r="D5310" s="14"/>
      <c r="E5310" s="14">
        <f t="shared" si="148"/>
        <v>417000</v>
      </c>
    </row>
    <row r="5311" spans="1:5" x14ac:dyDescent="0.3">
      <c r="A5311" s="87" t="s">
        <v>1346</v>
      </c>
      <c r="B5311" s="469"/>
      <c r="C5311" s="14">
        <v>879320</v>
      </c>
      <c r="D5311" s="14"/>
      <c r="E5311" s="14">
        <f t="shared" si="148"/>
        <v>879320</v>
      </c>
    </row>
    <row r="5312" spans="1:5" x14ac:dyDescent="0.3">
      <c r="A5312" s="87" t="s">
        <v>1346</v>
      </c>
      <c r="B5312" s="469"/>
      <c r="C5312" s="14">
        <v>28360</v>
      </c>
      <c r="D5312" s="14">
        <f>C5312</f>
        <v>28360</v>
      </c>
      <c r="E5312" s="14">
        <f t="shared" si="148"/>
        <v>0</v>
      </c>
    </row>
    <row r="5313" spans="1:5" x14ac:dyDescent="0.3">
      <c r="A5313" s="87" t="s">
        <v>1346</v>
      </c>
      <c r="B5313" s="469"/>
      <c r="C5313" s="14">
        <v>157375</v>
      </c>
      <c r="D5313" s="14"/>
      <c r="E5313" s="14">
        <f t="shared" si="148"/>
        <v>157375</v>
      </c>
    </row>
    <row r="5314" spans="1:5" x14ac:dyDescent="0.3">
      <c r="A5314" s="87" t="s">
        <v>1346</v>
      </c>
      <c r="B5314" s="469"/>
      <c r="C5314" s="14">
        <v>139240</v>
      </c>
      <c r="D5314" s="14"/>
      <c r="E5314" s="14">
        <f t="shared" si="148"/>
        <v>139240</v>
      </c>
    </row>
    <row r="5315" spans="1:5" x14ac:dyDescent="0.3">
      <c r="A5315" s="87" t="s">
        <v>1899</v>
      </c>
      <c r="B5315" s="469"/>
      <c r="C5315" s="14">
        <v>1856000</v>
      </c>
      <c r="D5315" s="14"/>
      <c r="E5315" s="14">
        <f t="shared" si="148"/>
        <v>1856000</v>
      </c>
    </row>
    <row r="5316" spans="1:5" x14ac:dyDescent="0.3">
      <c r="A5316" s="87" t="s">
        <v>1899</v>
      </c>
      <c r="B5316" s="469"/>
      <c r="C5316" s="14">
        <v>361000</v>
      </c>
      <c r="D5316" s="14"/>
      <c r="E5316" s="14">
        <f t="shared" si="148"/>
        <v>361000</v>
      </c>
    </row>
    <row r="5317" spans="1:5" x14ac:dyDescent="0.3">
      <c r="A5317" s="87" t="s">
        <v>1900</v>
      </c>
      <c r="B5317" s="469"/>
      <c r="C5317" s="14">
        <v>399600</v>
      </c>
      <c r="D5317" s="14"/>
      <c r="E5317" s="14">
        <f t="shared" si="148"/>
        <v>399600</v>
      </c>
    </row>
    <row r="5318" spans="1:5" x14ac:dyDescent="0.3">
      <c r="A5318" s="87" t="s">
        <v>1901</v>
      </c>
      <c r="B5318" s="469"/>
      <c r="C5318" s="14">
        <v>636000</v>
      </c>
      <c r="D5318" s="14"/>
      <c r="E5318" s="14">
        <f t="shared" si="148"/>
        <v>636000</v>
      </c>
    </row>
    <row r="5319" spans="1:5" x14ac:dyDescent="0.3">
      <c r="A5319" s="87" t="s">
        <v>1902</v>
      </c>
      <c r="B5319" s="469"/>
      <c r="C5319" s="14">
        <v>181880</v>
      </c>
      <c r="D5319" s="14"/>
      <c r="E5319" s="14">
        <f t="shared" si="148"/>
        <v>181880</v>
      </c>
    </row>
    <row r="5320" spans="1:5" x14ac:dyDescent="0.3">
      <c r="A5320" s="87" t="s">
        <v>1903</v>
      </c>
      <c r="B5320" s="469"/>
      <c r="C5320" s="14">
        <v>169012</v>
      </c>
      <c r="D5320" s="14"/>
      <c r="E5320" s="14">
        <f t="shared" si="148"/>
        <v>169012</v>
      </c>
    </row>
    <row r="5321" spans="1:5" x14ac:dyDescent="0.3">
      <c r="A5321" s="87" t="s">
        <v>1904</v>
      </c>
      <c r="B5321" s="469"/>
      <c r="C5321" s="14">
        <v>80000</v>
      </c>
      <c r="D5321" s="14">
        <f>C5321</f>
        <v>80000</v>
      </c>
      <c r="E5321" s="14">
        <f t="shared" si="148"/>
        <v>0</v>
      </c>
    </row>
    <row r="5322" spans="1:5" x14ac:dyDescent="0.3">
      <c r="A5322" s="87" t="s">
        <v>1899</v>
      </c>
      <c r="B5322" s="469"/>
      <c r="C5322" s="14">
        <v>118000</v>
      </c>
      <c r="D5322" s="14"/>
      <c r="E5322" s="14">
        <f t="shared" si="148"/>
        <v>118000</v>
      </c>
    </row>
    <row r="5323" spans="1:5" x14ac:dyDescent="0.3">
      <c r="A5323" s="87" t="s">
        <v>1903</v>
      </c>
      <c r="B5323" s="469"/>
      <c r="C5323" s="14">
        <v>223996</v>
      </c>
      <c r="D5323" s="14"/>
      <c r="E5323" s="14">
        <f t="shared" si="148"/>
        <v>223996</v>
      </c>
    </row>
    <row r="5324" spans="1:5" x14ac:dyDescent="0.3">
      <c r="A5324" s="87" t="s">
        <v>1899</v>
      </c>
      <c r="B5324" s="469"/>
      <c r="C5324" s="14">
        <v>356000</v>
      </c>
      <c r="D5324" s="14"/>
      <c r="E5324" s="14">
        <f t="shared" si="148"/>
        <v>356000</v>
      </c>
    </row>
    <row r="5325" spans="1:5" x14ac:dyDescent="0.3">
      <c r="A5325" s="87" t="s">
        <v>1905</v>
      </c>
      <c r="B5325" s="469"/>
      <c r="C5325" s="14">
        <v>199147</v>
      </c>
      <c r="D5325" s="14"/>
      <c r="E5325" s="14">
        <f t="shared" si="148"/>
        <v>199147</v>
      </c>
    </row>
    <row r="5326" spans="1:5" x14ac:dyDescent="0.3">
      <c r="A5326" s="87" t="s">
        <v>1344</v>
      </c>
      <c r="B5326" s="469"/>
      <c r="C5326" s="14">
        <v>219705</v>
      </c>
      <c r="D5326" s="14"/>
      <c r="E5326" s="14">
        <f t="shared" si="148"/>
        <v>219705</v>
      </c>
    </row>
    <row r="5327" spans="1:5" x14ac:dyDescent="0.3">
      <c r="A5327" s="87" t="s">
        <v>1586</v>
      </c>
      <c r="B5327" s="469"/>
      <c r="C5327" s="14">
        <v>450000</v>
      </c>
      <c r="D5327" s="14"/>
      <c r="E5327" s="14">
        <f t="shared" si="148"/>
        <v>450000</v>
      </c>
    </row>
    <row r="5328" spans="1:5" x14ac:dyDescent="0.3">
      <c r="A5328" s="87" t="s">
        <v>1906</v>
      </c>
      <c r="B5328" s="469"/>
      <c r="C5328" s="14">
        <v>1666</v>
      </c>
      <c r="D5328" s="14">
        <f>C5328</f>
        <v>1666</v>
      </c>
      <c r="E5328" s="14">
        <f t="shared" si="148"/>
        <v>0</v>
      </c>
    </row>
    <row r="5329" spans="1:5" x14ac:dyDescent="0.3">
      <c r="A5329" s="87" t="s">
        <v>1346</v>
      </c>
      <c r="B5329" s="469"/>
      <c r="C5329" s="14">
        <v>545080</v>
      </c>
      <c r="D5329" s="14"/>
      <c r="E5329" s="14">
        <f t="shared" si="148"/>
        <v>545080</v>
      </c>
    </row>
    <row r="5330" spans="1:5" x14ac:dyDescent="0.3">
      <c r="A5330" s="87" t="s">
        <v>1907</v>
      </c>
      <c r="B5330" s="469"/>
      <c r="C5330" s="14">
        <v>170800</v>
      </c>
      <c r="D5330" s="14"/>
      <c r="E5330" s="14">
        <f t="shared" si="148"/>
        <v>170800</v>
      </c>
    </row>
    <row r="5331" spans="1:5" x14ac:dyDescent="0.3">
      <c r="A5331" s="87" t="s">
        <v>1344</v>
      </c>
      <c r="B5331" s="469"/>
      <c r="C5331" s="14">
        <v>225500</v>
      </c>
      <c r="D5331" s="14"/>
      <c r="E5331" s="14">
        <f t="shared" si="148"/>
        <v>225500</v>
      </c>
    </row>
    <row r="5332" spans="1:5" x14ac:dyDescent="0.3">
      <c r="A5332" s="87" t="s">
        <v>1899</v>
      </c>
      <c r="B5332" s="469"/>
      <c r="C5332" s="14">
        <v>280000</v>
      </c>
      <c r="D5332" s="14"/>
      <c r="E5332" s="14">
        <f t="shared" si="148"/>
        <v>280000</v>
      </c>
    </row>
    <row r="5333" spans="1:5" x14ac:dyDescent="0.3">
      <c r="A5333" s="6" t="s">
        <v>6</v>
      </c>
      <c r="B5333" s="470"/>
      <c r="C5333" s="7">
        <f>SUM(C5290:C5332)</f>
        <v>10877816</v>
      </c>
      <c r="D5333" s="7">
        <f>SUM(D5290:D5332)</f>
        <v>723122</v>
      </c>
      <c r="E5333" s="7">
        <f>SUM(E5290:E5332)</f>
        <v>10154694</v>
      </c>
    </row>
    <row r="5334" spans="1:5" x14ac:dyDescent="0.3">
      <c r="A5334" s="22"/>
      <c r="B5334" s="474"/>
      <c r="C5334" s="40"/>
      <c r="D5334" s="40"/>
      <c r="E5334" s="40"/>
    </row>
    <row r="5335" spans="1:5" x14ac:dyDescent="0.3">
      <c r="A5335" s="6" t="s">
        <v>203</v>
      </c>
      <c r="B5335" s="470">
        <f>B5215+B5219</f>
        <v>72205876</v>
      </c>
      <c r="C5335" s="470">
        <f>C5215+C5219</f>
        <v>10877816</v>
      </c>
      <c r="D5335" s="470">
        <f>D5215+D5219</f>
        <v>9055712.4644050356</v>
      </c>
      <c r="E5335" s="470">
        <f>E5215+E5219</f>
        <v>74027979.53559497</v>
      </c>
    </row>
    <row r="5336" spans="1:5" x14ac:dyDescent="0.3">
      <c r="A5336" s="105" t="s">
        <v>140</v>
      </c>
      <c r="B5336" s="480"/>
      <c r="C5336" s="14"/>
      <c r="D5336" s="14"/>
      <c r="E5336" s="14"/>
    </row>
    <row r="5337" spans="1:5" x14ac:dyDescent="0.3">
      <c r="A5337" s="46" t="s">
        <v>628</v>
      </c>
      <c r="B5337" s="480"/>
      <c r="C5337" s="14"/>
      <c r="D5337" s="14"/>
      <c r="E5337" s="14"/>
    </row>
    <row r="5338" spans="1:5" x14ac:dyDescent="0.3">
      <c r="A5338" s="46" t="s">
        <v>1908</v>
      </c>
      <c r="B5338" s="473">
        <v>10000000</v>
      </c>
      <c r="C5338" s="40"/>
      <c r="D5338" s="40"/>
      <c r="E5338" s="14">
        <f>B5338+C5338-D5338</f>
        <v>10000000</v>
      </c>
    </row>
    <row r="5339" spans="1:5" x14ac:dyDescent="0.3">
      <c r="A5339" s="105" t="s">
        <v>409</v>
      </c>
      <c r="B5339" s="473"/>
      <c r="C5339" s="14"/>
      <c r="D5339" s="14"/>
      <c r="E5339" s="14">
        <f>B5339+C5339-D5339</f>
        <v>0</v>
      </c>
    </row>
    <row r="5340" spans="1:5" x14ac:dyDescent="0.3">
      <c r="A5340" s="46" t="s">
        <v>1909</v>
      </c>
      <c r="B5340" s="473">
        <v>5000000</v>
      </c>
      <c r="C5340" s="14"/>
      <c r="D5340" s="14"/>
      <c r="E5340" s="14">
        <f>B5340+C5340-D5340</f>
        <v>5000000</v>
      </c>
    </row>
    <row r="5341" spans="1:5" x14ac:dyDescent="0.3">
      <c r="A5341" s="6" t="s">
        <v>143</v>
      </c>
      <c r="B5341" s="470">
        <f>B5338+B5340</f>
        <v>15000000</v>
      </c>
      <c r="C5341" s="7"/>
      <c r="D5341" s="7"/>
      <c r="E5341" s="7">
        <f>B5341+C5341-D5341</f>
        <v>15000000</v>
      </c>
    </row>
    <row r="5342" spans="1:5" x14ac:dyDescent="0.3">
      <c r="A5342" s="22"/>
      <c r="B5342" s="480"/>
      <c r="C5342" s="14"/>
      <c r="D5342" s="14"/>
      <c r="E5342" s="14"/>
    </row>
    <row r="5343" spans="1:5" x14ac:dyDescent="0.3">
      <c r="A5343" s="6" t="s">
        <v>50</v>
      </c>
      <c r="B5343" s="470">
        <f>B5335+B5341</f>
        <v>87205876</v>
      </c>
      <c r="C5343" s="470">
        <f>C5341+C5335</f>
        <v>10877816</v>
      </c>
      <c r="D5343" s="470">
        <f>D5341+D5335</f>
        <v>9055712.4644050356</v>
      </c>
      <c r="E5343" s="470">
        <f>E5341+E5335</f>
        <v>89027979.53559497</v>
      </c>
    </row>
    <row r="5344" spans="1:5" x14ac:dyDescent="0.3">
      <c r="A5344" s="101"/>
      <c r="B5344" s="14"/>
      <c r="C5344" s="14"/>
      <c r="D5344" s="14"/>
      <c r="E5344" s="14"/>
    </row>
    <row r="5345" spans="1:5" x14ac:dyDescent="0.3">
      <c r="A5345" s="22" t="s">
        <v>1910</v>
      </c>
      <c r="B5345" s="14"/>
      <c r="C5345" s="14"/>
      <c r="D5345" s="14"/>
      <c r="E5345" s="14"/>
    </row>
    <row r="5346" spans="1:5" x14ac:dyDescent="0.3">
      <c r="A5346" s="6" t="s">
        <v>57</v>
      </c>
      <c r="B5346" s="7">
        <f>B5352+B5356+B5360</f>
        <v>7000000</v>
      </c>
      <c r="C5346" s="7">
        <f>C5352+C5356+C5360</f>
        <v>0</v>
      </c>
      <c r="D5346" s="7">
        <f>D5352+D5356+D5360</f>
        <v>1000000</v>
      </c>
      <c r="E5346" s="7">
        <f>E5352+E5356+E5360</f>
        <v>6000000</v>
      </c>
    </row>
    <row r="5347" spans="1:5" x14ac:dyDescent="0.3">
      <c r="A5347" s="105" t="s">
        <v>65</v>
      </c>
      <c r="B5347" s="14"/>
      <c r="C5347" s="14"/>
      <c r="D5347" s="14"/>
      <c r="E5347" s="14">
        <f t="shared" ref="E5347:E5360" si="150">B5347+C5347-D5347</f>
        <v>0</v>
      </c>
    </row>
    <row r="5348" spans="1:5" x14ac:dyDescent="0.3">
      <c r="A5348" s="46" t="s">
        <v>66</v>
      </c>
      <c r="B5348" s="14">
        <v>0</v>
      </c>
      <c r="C5348" s="14"/>
      <c r="D5348" s="14"/>
      <c r="E5348" s="14">
        <f t="shared" si="150"/>
        <v>0</v>
      </c>
    </row>
    <row r="5349" spans="1:5" x14ac:dyDescent="0.3">
      <c r="A5349" s="101" t="s">
        <v>67</v>
      </c>
      <c r="B5349" s="40">
        <v>0</v>
      </c>
      <c r="C5349" s="40"/>
      <c r="D5349" s="40"/>
      <c r="E5349" s="14">
        <f t="shared" si="150"/>
        <v>0</v>
      </c>
    </row>
    <row r="5350" spans="1:5" x14ac:dyDescent="0.3">
      <c r="A5350" s="101" t="s">
        <v>68</v>
      </c>
      <c r="B5350" s="14">
        <v>4000000</v>
      </c>
      <c r="C5350" s="14"/>
      <c r="D5350" s="14">
        <v>1000000</v>
      </c>
      <c r="E5350" s="14">
        <f t="shared" si="150"/>
        <v>3000000</v>
      </c>
    </row>
    <row r="5351" spans="1:5" x14ac:dyDescent="0.3">
      <c r="A5351" s="46" t="s">
        <v>391</v>
      </c>
      <c r="B5351" s="14">
        <v>0</v>
      </c>
      <c r="C5351" s="14"/>
      <c r="D5351" s="14"/>
      <c r="E5351" s="14">
        <f t="shared" si="150"/>
        <v>0</v>
      </c>
    </row>
    <row r="5352" spans="1:5" x14ac:dyDescent="0.3">
      <c r="A5352" s="6" t="s">
        <v>138</v>
      </c>
      <c r="B5352" s="7">
        <f>SUM(B5348:B5351)</f>
        <v>4000000</v>
      </c>
      <c r="C5352" s="7">
        <f>SUM(C5348:C5351)</f>
        <v>0</v>
      </c>
      <c r="D5352" s="7">
        <f>SUM(D5348:D5351)</f>
        <v>1000000</v>
      </c>
      <c r="E5352" s="7">
        <f>SUM(E5348:E5351)</f>
        <v>3000000</v>
      </c>
    </row>
    <row r="5353" spans="1:5" x14ac:dyDescent="0.3">
      <c r="A5353" s="22" t="s">
        <v>1881</v>
      </c>
      <c r="B5353" s="14"/>
      <c r="C5353" s="14"/>
      <c r="D5353" s="14"/>
      <c r="E5353" s="14">
        <f t="shared" si="150"/>
        <v>0</v>
      </c>
    </row>
    <row r="5354" spans="1:5" x14ac:dyDescent="0.3">
      <c r="A5354" s="101" t="s">
        <v>1882</v>
      </c>
      <c r="B5354" s="14"/>
      <c r="C5354" s="14"/>
      <c r="D5354" s="14"/>
      <c r="E5354" s="14">
        <f t="shared" si="150"/>
        <v>0</v>
      </c>
    </row>
    <row r="5355" spans="1:5" x14ac:dyDescent="0.3">
      <c r="A5355" s="101" t="s">
        <v>1883</v>
      </c>
      <c r="B5355" s="14"/>
      <c r="C5355" s="14"/>
      <c r="D5355" s="14"/>
      <c r="E5355" s="14">
        <f t="shared" si="150"/>
        <v>0</v>
      </c>
    </row>
    <row r="5356" spans="1:5" x14ac:dyDescent="0.3">
      <c r="A5356" s="6" t="s">
        <v>138</v>
      </c>
      <c r="B5356" s="7">
        <v>0</v>
      </c>
      <c r="C5356" s="7"/>
      <c r="D5356" s="7"/>
      <c r="E5356" s="59">
        <f t="shared" si="150"/>
        <v>0</v>
      </c>
    </row>
    <row r="5357" spans="1:5" x14ac:dyDescent="0.3">
      <c r="A5357" s="105" t="s">
        <v>80</v>
      </c>
      <c r="B5357" s="14"/>
      <c r="C5357" s="14"/>
      <c r="D5357" s="14"/>
      <c r="E5357" s="14">
        <f t="shared" si="150"/>
        <v>0</v>
      </c>
    </row>
    <row r="5358" spans="1:5" x14ac:dyDescent="0.3">
      <c r="A5358" s="46" t="s">
        <v>81</v>
      </c>
      <c r="B5358" s="14">
        <v>0</v>
      </c>
      <c r="C5358" s="14"/>
      <c r="D5358" s="14"/>
      <c r="E5358" s="14">
        <f t="shared" si="150"/>
        <v>0</v>
      </c>
    </row>
    <row r="5359" spans="1:5" x14ac:dyDescent="0.3">
      <c r="A5359" s="46" t="s">
        <v>184</v>
      </c>
      <c r="B5359" s="14">
        <v>3000000</v>
      </c>
      <c r="C5359" s="14"/>
      <c r="D5359" s="14"/>
      <c r="E5359" s="14">
        <f t="shared" si="150"/>
        <v>3000000</v>
      </c>
    </row>
    <row r="5360" spans="1:5" x14ac:dyDescent="0.3">
      <c r="A5360" s="6" t="s">
        <v>138</v>
      </c>
      <c r="B5360" s="7">
        <v>3000000</v>
      </c>
      <c r="C5360" s="59"/>
      <c r="D5360" s="59"/>
      <c r="E5360" s="7">
        <f t="shared" si="150"/>
        <v>3000000</v>
      </c>
    </row>
    <row r="5361" spans="1:5" x14ac:dyDescent="0.3">
      <c r="A5361" s="22"/>
      <c r="B5361" s="14"/>
      <c r="C5361" s="14"/>
      <c r="D5361" s="14"/>
      <c r="E5361" s="14">
        <f>B5361+C5361-D5361</f>
        <v>0</v>
      </c>
    </row>
    <row r="5362" spans="1:5" x14ac:dyDescent="0.3">
      <c r="A5362" s="6" t="s">
        <v>203</v>
      </c>
      <c r="B5362" s="7">
        <f>B5346</f>
        <v>7000000</v>
      </c>
      <c r="C5362" s="7">
        <f>C5346</f>
        <v>0</v>
      </c>
      <c r="D5362" s="7">
        <f>D5346</f>
        <v>1000000</v>
      </c>
      <c r="E5362" s="7">
        <f>E5346</f>
        <v>6000000</v>
      </c>
    </row>
    <row r="5363" spans="1:5" x14ac:dyDescent="0.3">
      <c r="A5363" s="11"/>
      <c r="B5363" s="14"/>
      <c r="C5363" s="14"/>
      <c r="D5363" s="14"/>
      <c r="E5363" s="14"/>
    </row>
    <row r="5364" spans="1:5" x14ac:dyDescent="0.3">
      <c r="A5364" s="481" t="s">
        <v>1911</v>
      </c>
      <c r="B5364" s="14"/>
      <c r="C5364" s="14"/>
      <c r="D5364" s="14"/>
      <c r="E5364" s="14"/>
    </row>
    <row r="5365" spans="1:5" x14ac:dyDescent="0.3">
      <c r="A5365" s="6" t="s">
        <v>57</v>
      </c>
      <c r="B5365" s="7">
        <f>B5371</f>
        <v>3000000</v>
      </c>
      <c r="C5365" s="7">
        <f>C5371</f>
        <v>0</v>
      </c>
      <c r="D5365" s="7">
        <f>D5371</f>
        <v>0</v>
      </c>
      <c r="E5365" s="7">
        <f>E5371</f>
        <v>3000000</v>
      </c>
    </row>
    <row r="5366" spans="1:5" x14ac:dyDescent="0.3">
      <c r="A5366" s="105" t="s">
        <v>65</v>
      </c>
      <c r="B5366" s="14"/>
      <c r="C5366" s="14"/>
      <c r="D5366" s="14"/>
      <c r="E5366" s="40">
        <f>B5366+C5366-D5366</f>
        <v>0</v>
      </c>
    </row>
    <row r="5367" spans="1:5" x14ac:dyDescent="0.3">
      <c r="A5367" s="46" t="s">
        <v>66</v>
      </c>
      <c r="B5367" s="14">
        <v>0</v>
      </c>
      <c r="C5367" s="14"/>
      <c r="D5367" s="14"/>
      <c r="E5367" s="40">
        <f>B5367+C5367-D5367</f>
        <v>0</v>
      </c>
    </row>
    <row r="5368" spans="1:5" x14ac:dyDescent="0.3">
      <c r="A5368" s="101" t="s">
        <v>67</v>
      </c>
      <c r="B5368" s="14">
        <v>0</v>
      </c>
      <c r="C5368" s="14"/>
      <c r="D5368" s="14"/>
      <c r="E5368" s="40">
        <f>B5368+C5368-D5368</f>
        <v>0</v>
      </c>
    </row>
    <row r="5369" spans="1:5" x14ac:dyDescent="0.3">
      <c r="A5369" s="101" t="s">
        <v>68</v>
      </c>
      <c r="B5369" s="14">
        <v>3000000</v>
      </c>
      <c r="C5369" s="14"/>
      <c r="D5369" s="14"/>
      <c r="E5369" s="14">
        <f>B5369+C5369-D5369</f>
        <v>3000000</v>
      </c>
    </row>
    <row r="5370" spans="1:5" x14ac:dyDescent="0.3">
      <c r="A5370" s="46" t="s">
        <v>391</v>
      </c>
      <c r="B5370" s="14">
        <v>0</v>
      </c>
      <c r="C5370" s="14"/>
      <c r="D5370" s="14"/>
      <c r="E5370" s="40">
        <f>B5370+C5370-D5370</f>
        <v>0</v>
      </c>
    </row>
    <row r="5371" spans="1:5" x14ac:dyDescent="0.3">
      <c r="A5371" s="6" t="s">
        <v>138</v>
      </c>
      <c r="B5371" s="7">
        <f>B5367+B5368+B5369+B5370</f>
        <v>3000000</v>
      </c>
      <c r="C5371" s="7">
        <f>C5367+C5368+C5369+C5370</f>
        <v>0</v>
      </c>
      <c r="D5371" s="7">
        <f>D5367+D5368+D5369+D5370</f>
        <v>0</v>
      </c>
      <c r="E5371" s="7">
        <f>E5367+E5368+E5369+E5370</f>
        <v>3000000</v>
      </c>
    </row>
    <row r="5372" spans="1:5" x14ac:dyDescent="0.3">
      <c r="A5372" s="22"/>
      <c r="B5372" s="235"/>
      <c r="C5372" s="235"/>
      <c r="D5372" s="24"/>
      <c r="E5372" s="40">
        <f>B5372+C5372-D5372</f>
        <v>0</v>
      </c>
    </row>
    <row r="5373" spans="1:5" x14ac:dyDescent="0.3">
      <c r="A5373" s="6" t="s">
        <v>203</v>
      </c>
      <c r="B5373" s="7">
        <v>3000000</v>
      </c>
      <c r="C5373" s="7"/>
      <c r="D5373" s="7"/>
      <c r="E5373" s="7">
        <f>B5373+C5373-D5373</f>
        <v>3000000</v>
      </c>
    </row>
    <row r="5374" spans="1:5" x14ac:dyDescent="0.3">
      <c r="A5374" s="84"/>
      <c r="B5374" s="40"/>
      <c r="C5374" s="40"/>
      <c r="D5374" s="40"/>
      <c r="E5374" s="40"/>
    </row>
    <row r="5375" spans="1:5" x14ac:dyDescent="0.3">
      <c r="A5375" s="6" t="s">
        <v>173</v>
      </c>
      <c r="B5375" s="7">
        <f>B5373</f>
        <v>3000000</v>
      </c>
      <c r="C5375" s="7">
        <f>C5373</f>
        <v>0</v>
      </c>
      <c r="D5375" s="7">
        <f>D5373</f>
        <v>0</v>
      </c>
      <c r="E5375" s="7">
        <f>E5373</f>
        <v>3000000</v>
      </c>
    </row>
    <row r="5376" spans="1:5" x14ac:dyDescent="0.3">
      <c r="A5376" s="31"/>
      <c r="B5376" s="5"/>
      <c r="C5376" s="5"/>
      <c r="D5376" s="14"/>
      <c r="E5376" s="14"/>
    </row>
    <row r="5377" spans="1:5" x14ac:dyDescent="0.3">
      <c r="A5377" s="482" t="s">
        <v>1912</v>
      </c>
      <c r="B5377" s="5"/>
      <c r="C5377" s="5"/>
      <c r="D5377" s="14"/>
      <c r="E5377" s="14"/>
    </row>
    <row r="5378" spans="1:5" x14ac:dyDescent="0.3">
      <c r="A5378" s="6" t="s">
        <v>57</v>
      </c>
      <c r="B5378" s="7">
        <f>B5384</f>
        <v>3000000</v>
      </c>
      <c r="C5378" s="7">
        <f>C5384</f>
        <v>0</v>
      </c>
      <c r="D5378" s="7">
        <f>D5384</f>
        <v>1000000</v>
      </c>
      <c r="E5378" s="7">
        <f>E5384</f>
        <v>2000000</v>
      </c>
    </row>
    <row r="5379" spans="1:5" x14ac:dyDescent="0.3">
      <c r="A5379" s="105" t="s">
        <v>65</v>
      </c>
      <c r="B5379" s="21"/>
      <c r="C5379" s="21"/>
      <c r="D5379" s="14"/>
      <c r="E5379" s="14">
        <f>B5379+C5379-D5379</f>
        <v>0</v>
      </c>
    </row>
    <row r="5380" spans="1:5" x14ac:dyDescent="0.3">
      <c r="A5380" s="46" t="s">
        <v>66</v>
      </c>
      <c r="B5380" s="21">
        <v>0</v>
      </c>
      <c r="C5380" s="21"/>
      <c r="D5380" s="14"/>
      <c r="E5380" s="14">
        <f>B5380+C5380-D5380</f>
        <v>0</v>
      </c>
    </row>
    <row r="5381" spans="1:5" x14ac:dyDescent="0.3">
      <c r="A5381" s="101" t="s">
        <v>67</v>
      </c>
      <c r="B5381" s="21">
        <v>0</v>
      </c>
      <c r="C5381" s="21"/>
      <c r="D5381" s="14"/>
      <c r="E5381" s="14">
        <f>B5381+C5381-D5381</f>
        <v>0</v>
      </c>
    </row>
    <row r="5382" spans="1:5" x14ac:dyDescent="0.3">
      <c r="A5382" s="101" t="s">
        <v>68</v>
      </c>
      <c r="B5382" s="21">
        <v>3000000</v>
      </c>
      <c r="C5382" s="21"/>
      <c r="D5382" s="14">
        <v>1000000</v>
      </c>
      <c r="E5382" s="14">
        <f>B5382+C5382-D5382</f>
        <v>2000000</v>
      </c>
    </row>
    <row r="5383" spans="1:5" x14ac:dyDescent="0.3">
      <c r="A5383" s="46" t="s">
        <v>391</v>
      </c>
      <c r="B5383" s="21">
        <v>0</v>
      </c>
      <c r="C5383" s="21"/>
      <c r="D5383" s="14"/>
      <c r="E5383" s="14">
        <f>B5383+C5383-D5383</f>
        <v>0</v>
      </c>
    </row>
    <row r="5384" spans="1:5" x14ac:dyDescent="0.3">
      <c r="A5384" s="6" t="s">
        <v>138</v>
      </c>
      <c r="B5384" s="7">
        <f>B5380+B5381+B5382+B5383</f>
        <v>3000000</v>
      </c>
      <c r="C5384" s="7">
        <f>C5380+C5381+C5382+C5383</f>
        <v>0</v>
      </c>
      <c r="D5384" s="7">
        <f>D5380+D5381+D5382+D5383</f>
        <v>1000000</v>
      </c>
      <c r="E5384" s="7">
        <f>E5380+E5381+E5382+E5383</f>
        <v>2000000</v>
      </c>
    </row>
    <row r="5385" spans="1:5" x14ac:dyDescent="0.3">
      <c r="A5385" s="22"/>
      <c r="B5385" s="5"/>
      <c r="C5385" s="40"/>
      <c r="D5385" s="5"/>
      <c r="E5385" s="14">
        <f>B5385+C5385-D5385</f>
        <v>0</v>
      </c>
    </row>
    <row r="5386" spans="1:5" x14ac:dyDescent="0.3">
      <c r="A5386" s="6" t="s">
        <v>203</v>
      </c>
      <c r="B5386" s="7">
        <f>B5384</f>
        <v>3000000</v>
      </c>
      <c r="C5386" s="7">
        <f>C5384</f>
        <v>0</v>
      </c>
      <c r="D5386" s="7">
        <f>D5384</f>
        <v>1000000</v>
      </c>
      <c r="E5386" s="7">
        <f>E5384</f>
        <v>2000000</v>
      </c>
    </row>
    <row r="5387" spans="1:5" x14ac:dyDescent="0.3">
      <c r="A5387" s="197"/>
      <c r="B5387" s="12"/>
      <c r="C5387" s="40"/>
      <c r="D5387" s="12"/>
      <c r="E5387" s="14"/>
    </row>
    <row r="5388" spans="1:5" x14ac:dyDescent="0.3">
      <c r="A5388" s="101"/>
      <c r="B5388" s="12"/>
      <c r="C5388" s="14"/>
      <c r="D5388" s="12"/>
      <c r="E5388" s="14"/>
    </row>
    <row r="5389" spans="1:5" x14ac:dyDescent="0.3">
      <c r="A5389" s="6" t="s">
        <v>1913</v>
      </c>
      <c r="B5389" s="7">
        <f>B5215</f>
        <v>35850876</v>
      </c>
      <c r="C5389" s="7">
        <f>C5215</f>
        <v>0</v>
      </c>
      <c r="D5389" s="7">
        <f>D5215</f>
        <v>2832590.4644050351</v>
      </c>
      <c r="E5389" s="7">
        <f>E5215</f>
        <v>33018285.535594966</v>
      </c>
    </row>
    <row r="5390" spans="1:5" x14ac:dyDescent="0.3">
      <c r="A5390" s="285"/>
      <c r="B5390" s="48"/>
      <c r="C5390" s="40"/>
      <c r="D5390" s="48"/>
      <c r="E5390" s="24"/>
    </row>
    <row r="5391" spans="1:5" x14ac:dyDescent="0.3">
      <c r="A5391" s="6" t="s">
        <v>1914</v>
      </c>
      <c r="B5391" s="7">
        <f>B5219+B5346+B5365+B5378</f>
        <v>49355000</v>
      </c>
      <c r="C5391" s="7">
        <f>C5219+C5346+C5365+C5378</f>
        <v>10877816</v>
      </c>
      <c r="D5391" s="7">
        <f>D5219+D5346+D5365+D5378</f>
        <v>8223122</v>
      </c>
      <c r="E5391" s="7">
        <f>E5219+E5346+E5365+E5378</f>
        <v>52009694</v>
      </c>
    </row>
    <row r="5392" spans="1:5" x14ac:dyDescent="0.3">
      <c r="A5392" s="84"/>
      <c r="B5392" s="40"/>
      <c r="C5392" s="40"/>
      <c r="D5392" s="40"/>
      <c r="E5392" s="40"/>
    </row>
    <row r="5393" spans="1:5" x14ac:dyDescent="0.3">
      <c r="A5393" s="6" t="s">
        <v>203</v>
      </c>
      <c r="B5393" s="7">
        <f>B5389+B5391</f>
        <v>85205876</v>
      </c>
      <c r="C5393" s="7">
        <f>C5389+C5391</f>
        <v>10877816</v>
      </c>
      <c r="D5393" s="7">
        <f>D5389+D5391</f>
        <v>11055712.464405036</v>
      </c>
      <c r="E5393" s="7">
        <f>E5389+E5391</f>
        <v>85027979.53559497</v>
      </c>
    </row>
    <row r="5394" spans="1:5" x14ac:dyDescent="0.3">
      <c r="A5394" s="84"/>
      <c r="B5394" s="40"/>
      <c r="C5394" s="40"/>
      <c r="D5394" s="40"/>
      <c r="E5394" s="40"/>
    </row>
    <row r="5395" spans="1:5" x14ac:dyDescent="0.3">
      <c r="A5395" s="6" t="s">
        <v>143</v>
      </c>
      <c r="B5395" s="7">
        <f>B5341</f>
        <v>15000000</v>
      </c>
      <c r="C5395" s="7">
        <f>C5341</f>
        <v>0</v>
      </c>
      <c r="D5395" s="7">
        <f>D5341</f>
        <v>0</v>
      </c>
      <c r="E5395" s="7">
        <f>E5341</f>
        <v>15000000</v>
      </c>
    </row>
    <row r="5396" spans="1:5" x14ac:dyDescent="0.3">
      <c r="A5396" s="84"/>
      <c r="B5396" s="40"/>
      <c r="C5396" s="40"/>
      <c r="D5396" s="40"/>
      <c r="E5396" s="40"/>
    </row>
    <row r="5397" spans="1:5" x14ac:dyDescent="0.3">
      <c r="A5397" s="6" t="s">
        <v>927</v>
      </c>
      <c r="B5397" s="7">
        <f>B5393+B5395</f>
        <v>100205876</v>
      </c>
      <c r="C5397" s="7">
        <f>C5393+C5395</f>
        <v>10877816</v>
      </c>
      <c r="D5397" s="7">
        <f>D5393+D5395</f>
        <v>11055712.464405036</v>
      </c>
      <c r="E5397" s="7">
        <f>E5393+E5395</f>
        <v>100027979.53559497</v>
      </c>
    </row>
    <row r="5398" spans="1:5" x14ac:dyDescent="0.3">
      <c r="A5398" s="84"/>
      <c r="B5398" s="76"/>
      <c r="C5398" s="76"/>
      <c r="D5398" s="76"/>
      <c r="E5398" s="76"/>
    </row>
    <row r="5399" spans="1:5" x14ac:dyDescent="0.3">
      <c r="A5399" s="84"/>
      <c r="B5399" s="76"/>
      <c r="C5399" s="76"/>
      <c r="D5399" s="69"/>
      <c r="E5399" s="76"/>
    </row>
    <row r="5400" spans="1:5" x14ac:dyDescent="0.25">
      <c r="A5400" s="697" t="s">
        <v>1915</v>
      </c>
      <c r="B5400" s="697"/>
      <c r="C5400" s="697"/>
      <c r="D5400" s="697"/>
      <c r="E5400" s="697"/>
    </row>
    <row r="5401" spans="1:5" x14ac:dyDescent="0.25">
      <c r="A5401" s="174" t="s">
        <v>1916</v>
      </c>
      <c r="B5401" s="109"/>
      <c r="C5401" s="109"/>
      <c r="D5401" s="109"/>
      <c r="E5401" s="109"/>
    </row>
    <row r="5402" spans="1:5" x14ac:dyDescent="0.3">
      <c r="A5402" s="205" t="s">
        <v>53</v>
      </c>
      <c r="B5402" s="66">
        <f>B5405</f>
        <v>218435018</v>
      </c>
      <c r="C5402" s="66">
        <f>C5405</f>
        <v>0</v>
      </c>
      <c r="D5402" s="66">
        <f>D5405</f>
        <v>17258628.466399044</v>
      </c>
      <c r="E5402" s="66">
        <f>E5405</f>
        <v>201176389.53360096</v>
      </c>
    </row>
    <row r="5403" spans="1:5" x14ac:dyDescent="0.3">
      <c r="A5403" s="174" t="s">
        <v>54</v>
      </c>
      <c r="B5403" s="160"/>
      <c r="C5403" s="68"/>
      <c r="D5403" s="68"/>
      <c r="E5403" s="68"/>
    </row>
    <row r="5404" spans="1:5" x14ac:dyDescent="0.3">
      <c r="A5404" s="87" t="s">
        <v>55</v>
      </c>
      <c r="B5404" s="72">
        <v>218435018</v>
      </c>
      <c r="C5404" s="68"/>
      <c r="D5404" s="68">
        <f>'[3]P.E ANALYSIS'!$E$16</f>
        <v>17258628.466399044</v>
      </c>
      <c r="E5404" s="163">
        <f t="shared" ref="E5404:E5460" si="151">B5404+C5404-D5404</f>
        <v>201176389.53360096</v>
      </c>
    </row>
    <row r="5405" spans="1:5" x14ac:dyDescent="0.3">
      <c r="A5405" s="205" t="s">
        <v>56</v>
      </c>
      <c r="B5405" s="66">
        <f>B5404</f>
        <v>218435018</v>
      </c>
      <c r="C5405" s="66">
        <f>C5404</f>
        <v>0</v>
      </c>
      <c r="D5405" s="66">
        <f>D5404</f>
        <v>17258628.466399044</v>
      </c>
      <c r="E5405" s="66">
        <f>E5404</f>
        <v>201176389.53360096</v>
      </c>
    </row>
    <row r="5406" spans="1:5" x14ac:dyDescent="0.3">
      <c r="A5406" s="31"/>
      <c r="B5406" s="160"/>
      <c r="C5406" s="68"/>
      <c r="D5406" s="68"/>
      <c r="E5406" s="163">
        <f t="shared" si="151"/>
        <v>0</v>
      </c>
    </row>
    <row r="5407" spans="1:5" x14ac:dyDescent="0.3">
      <c r="A5407" s="205" t="s">
        <v>57</v>
      </c>
      <c r="B5407" s="66">
        <f>B5462+B5474</f>
        <v>48966988</v>
      </c>
      <c r="C5407" s="66">
        <f>C5462+C5474</f>
        <v>31514848.600000001</v>
      </c>
      <c r="D5407" s="66">
        <f>D5462+D5474</f>
        <v>0</v>
      </c>
      <c r="E5407" s="66">
        <f>E5462+E5474</f>
        <v>80481836.599999994</v>
      </c>
    </row>
    <row r="5408" spans="1:5" x14ac:dyDescent="0.3">
      <c r="A5408" s="174" t="s">
        <v>58</v>
      </c>
      <c r="B5408" s="76"/>
      <c r="C5408" s="68"/>
      <c r="D5408" s="68"/>
      <c r="E5408" s="163"/>
    </row>
    <row r="5409" spans="1:5" x14ac:dyDescent="0.3">
      <c r="A5409" s="87" t="s">
        <v>60</v>
      </c>
      <c r="B5409" s="160">
        <v>400000</v>
      </c>
      <c r="C5409" s="68"/>
      <c r="D5409" s="68"/>
      <c r="E5409" s="163">
        <f t="shared" si="151"/>
        <v>400000</v>
      </c>
    </row>
    <row r="5410" spans="1:5" x14ac:dyDescent="0.3">
      <c r="A5410" s="205" t="s">
        <v>138</v>
      </c>
      <c r="B5410" s="95">
        <v>400000</v>
      </c>
      <c r="C5410" s="95"/>
      <c r="D5410" s="95"/>
      <c r="E5410" s="444">
        <f t="shared" si="151"/>
        <v>400000</v>
      </c>
    </row>
    <row r="5411" spans="1:5" x14ac:dyDescent="0.3">
      <c r="A5411" s="174" t="s">
        <v>62</v>
      </c>
      <c r="B5411" s="266"/>
      <c r="C5411" s="266"/>
      <c r="D5411" s="266"/>
      <c r="E5411" s="163"/>
    </row>
    <row r="5412" spans="1:5" x14ac:dyDescent="0.3">
      <c r="A5412" s="87" t="s">
        <v>64</v>
      </c>
      <c r="B5412" s="160">
        <v>430888</v>
      </c>
      <c r="C5412" s="68"/>
      <c r="D5412" s="68"/>
      <c r="E5412" s="163">
        <f t="shared" si="151"/>
        <v>430888</v>
      </c>
    </row>
    <row r="5413" spans="1:5" x14ac:dyDescent="0.3">
      <c r="A5413" s="205" t="s">
        <v>56</v>
      </c>
      <c r="B5413" s="95">
        <v>430888</v>
      </c>
      <c r="C5413" s="95"/>
      <c r="D5413" s="95"/>
      <c r="E5413" s="444">
        <f t="shared" si="151"/>
        <v>430888</v>
      </c>
    </row>
    <row r="5414" spans="1:5" x14ac:dyDescent="0.3">
      <c r="A5414" s="3" t="s">
        <v>1124</v>
      </c>
      <c r="B5414" s="160"/>
      <c r="C5414" s="68"/>
      <c r="D5414" s="68"/>
      <c r="E5414" s="163"/>
    </row>
    <row r="5415" spans="1:5" x14ac:dyDescent="0.3">
      <c r="A5415" s="87" t="s">
        <v>66</v>
      </c>
      <c r="B5415" s="160">
        <v>350000</v>
      </c>
      <c r="C5415" s="68"/>
      <c r="D5415" s="68"/>
      <c r="E5415" s="163">
        <f t="shared" si="151"/>
        <v>350000</v>
      </c>
    </row>
    <row r="5416" spans="1:5" x14ac:dyDescent="0.3">
      <c r="A5416" s="87" t="s">
        <v>1917</v>
      </c>
      <c r="B5416" s="79"/>
      <c r="C5416" s="76"/>
      <c r="D5416" s="76"/>
      <c r="E5416" s="163">
        <f t="shared" si="151"/>
        <v>0</v>
      </c>
    </row>
    <row r="5417" spans="1:5" x14ac:dyDescent="0.3">
      <c r="A5417" s="87" t="s">
        <v>68</v>
      </c>
      <c r="B5417" s="160">
        <v>600000</v>
      </c>
      <c r="C5417" s="68"/>
      <c r="D5417" s="68"/>
      <c r="E5417" s="163">
        <f t="shared" si="151"/>
        <v>600000</v>
      </c>
    </row>
    <row r="5418" spans="1:5" x14ac:dyDescent="0.3">
      <c r="A5418" s="205" t="s">
        <v>56</v>
      </c>
      <c r="B5418" s="95">
        <v>950000</v>
      </c>
      <c r="C5418" s="272"/>
      <c r="D5418" s="272"/>
      <c r="E5418" s="444">
        <f t="shared" si="151"/>
        <v>950000</v>
      </c>
    </row>
    <row r="5419" spans="1:5" x14ac:dyDescent="0.3">
      <c r="A5419" s="16" t="s">
        <v>1129</v>
      </c>
      <c r="B5419" s="72"/>
      <c r="C5419" s="68"/>
      <c r="D5419" s="68"/>
      <c r="E5419" s="163"/>
    </row>
    <row r="5420" spans="1:5" x14ac:dyDescent="0.3">
      <c r="A5420" s="216" t="s">
        <v>73</v>
      </c>
      <c r="B5420" s="72"/>
      <c r="C5420" s="68"/>
      <c r="D5420" s="68"/>
      <c r="E5420" s="163">
        <f t="shared" si="151"/>
        <v>0</v>
      </c>
    </row>
    <row r="5421" spans="1:5" x14ac:dyDescent="0.3">
      <c r="A5421" s="87" t="s">
        <v>146</v>
      </c>
      <c r="B5421" s="76"/>
      <c r="C5421" s="76"/>
      <c r="D5421" s="76"/>
      <c r="E5421" s="163">
        <f t="shared" si="151"/>
        <v>0</v>
      </c>
    </row>
    <row r="5422" spans="1:5" x14ac:dyDescent="0.3">
      <c r="A5422" s="205" t="s">
        <v>56</v>
      </c>
      <c r="B5422" s="66">
        <v>0</v>
      </c>
      <c r="C5422" s="272"/>
      <c r="D5422" s="272"/>
      <c r="E5422" s="444">
        <f t="shared" si="151"/>
        <v>0</v>
      </c>
    </row>
    <row r="5423" spans="1:5" x14ac:dyDescent="0.3">
      <c r="A5423" s="174" t="s">
        <v>80</v>
      </c>
      <c r="B5423" s="72"/>
      <c r="C5423" s="68"/>
      <c r="D5423" s="68"/>
      <c r="E5423" s="163"/>
    </row>
    <row r="5424" spans="1:5" x14ac:dyDescent="0.3">
      <c r="A5424" s="87" t="s">
        <v>1918</v>
      </c>
      <c r="B5424" s="72"/>
      <c r="C5424" s="68"/>
      <c r="D5424" s="68"/>
      <c r="E5424" s="163">
        <f t="shared" si="151"/>
        <v>0</v>
      </c>
    </row>
    <row r="5425" spans="1:5" x14ac:dyDescent="0.3">
      <c r="A5425" s="101" t="s">
        <v>938</v>
      </c>
      <c r="B5425" s="286"/>
      <c r="C5425" s="286">
        <v>8893000</v>
      </c>
      <c r="D5425" s="286"/>
      <c r="E5425" s="286">
        <f t="shared" si="151"/>
        <v>8893000</v>
      </c>
    </row>
    <row r="5426" spans="1:5" x14ac:dyDescent="0.3">
      <c r="A5426" s="87" t="s">
        <v>81</v>
      </c>
      <c r="B5426" s="79">
        <v>300000</v>
      </c>
      <c r="C5426" s="76"/>
      <c r="D5426" s="76"/>
      <c r="E5426" s="163">
        <f t="shared" si="151"/>
        <v>300000</v>
      </c>
    </row>
    <row r="5427" spans="1:5" x14ac:dyDescent="0.3">
      <c r="A5427" s="205" t="s">
        <v>56</v>
      </c>
      <c r="B5427" s="95">
        <f>SUM(B5424:B5426)</f>
        <v>300000</v>
      </c>
      <c r="C5427" s="95">
        <f>SUM(C5424:C5426)</f>
        <v>8893000</v>
      </c>
      <c r="D5427" s="95">
        <f>SUM(D5424:D5426)</f>
        <v>0</v>
      </c>
      <c r="E5427" s="95">
        <f>SUM(E5424:E5426)</f>
        <v>9193000</v>
      </c>
    </row>
    <row r="5428" spans="1:5" x14ac:dyDescent="0.3">
      <c r="A5428" s="174" t="s">
        <v>82</v>
      </c>
      <c r="B5428" s="72"/>
      <c r="C5428" s="68"/>
      <c r="D5428" s="68"/>
      <c r="E5428" s="163"/>
    </row>
    <row r="5429" spans="1:5" x14ac:dyDescent="0.3">
      <c r="A5429" s="87" t="s">
        <v>1919</v>
      </c>
      <c r="B5429" s="72"/>
      <c r="C5429" s="68"/>
      <c r="D5429" s="68"/>
      <c r="E5429" s="163">
        <f t="shared" si="151"/>
        <v>0</v>
      </c>
    </row>
    <row r="5430" spans="1:5" x14ac:dyDescent="0.3">
      <c r="A5430" s="87" t="s">
        <v>83</v>
      </c>
      <c r="B5430" s="79">
        <v>1400000</v>
      </c>
      <c r="C5430" s="76"/>
      <c r="D5430" s="76"/>
      <c r="E5430" s="163">
        <f t="shared" si="151"/>
        <v>1400000</v>
      </c>
    </row>
    <row r="5431" spans="1:5" x14ac:dyDescent="0.3">
      <c r="A5431" s="205" t="s">
        <v>56</v>
      </c>
      <c r="B5431" s="66">
        <v>1400000</v>
      </c>
      <c r="C5431" s="483"/>
      <c r="D5431" s="483"/>
      <c r="E5431" s="444">
        <f t="shared" si="151"/>
        <v>1400000</v>
      </c>
    </row>
    <row r="5432" spans="1:5" x14ac:dyDescent="0.3">
      <c r="A5432" s="16" t="s">
        <v>1141</v>
      </c>
      <c r="B5432" s="319"/>
      <c r="C5432" s="68"/>
      <c r="D5432" s="68"/>
      <c r="E5432" s="163"/>
    </row>
    <row r="5433" spans="1:5" x14ac:dyDescent="0.3">
      <c r="A5433" s="16" t="s">
        <v>1920</v>
      </c>
      <c r="B5433" s="319"/>
      <c r="C5433" s="68"/>
      <c r="D5433" s="68"/>
      <c r="E5433" s="163">
        <f>B5433+C5433-D5433</f>
        <v>0</v>
      </c>
    </row>
    <row r="5434" spans="1:5" x14ac:dyDescent="0.3">
      <c r="A5434" s="216" t="s">
        <v>1921</v>
      </c>
      <c r="B5434" s="160"/>
      <c r="C5434" s="68">
        <v>1000000</v>
      </c>
      <c r="D5434" s="68"/>
      <c r="E5434" s="163">
        <f t="shared" si="151"/>
        <v>1000000</v>
      </c>
    </row>
    <row r="5435" spans="1:5" x14ac:dyDescent="0.3">
      <c r="A5435" s="216" t="s">
        <v>1922</v>
      </c>
      <c r="B5435" s="72">
        <v>500000</v>
      </c>
      <c r="C5435" s="76"/>
      <c r="D5435" s="76"/>
      <c r="E5435" s="163">
        <f t="shared" si="151"/>
        <v>500000</v>
      </c>
    </row>
    <row r="5436" spans="1:5" x14ac:dyDescent="0.3">
      <c r="A5436" s="87" t="s">
        <v>86</v>
      </c>
      <c r="B5436" s="160">
        <v>300000</v>
      </c>
      <c r="C5436" s="68">
        <v>1000000</v>
      </c>
      <c r="D5436" s="68"/>
      <c r="E5436" s="163">
        <f t="shared" si="151"/>
        <v>1300000</v>
      </c>
    </row>
    <row r="5437" spans="1:5" x14ac:dyDescent="0.3">
      <c r="A5437" s="87" t="s">
        <v>90</v>
      </c>
      <c r="B5437" s="72">
        <v>2000000</v>
      </c>
      <c r="C5437" s="68"/>
      <c r="D5437" s="68"/>
      <c r="E5437" s="163">
        <f t="shared" si="151"/>
        <v>2000000</v>
      </c>
    </row>
    <row r="5438" spans="1:5" x14ac:dyDescent="0.3">
      <c r="A5438" s="205" t="s">
        <v>56</v>
      </c>
      <c r="B5438" s="66">
        <f>SUM(B5433:B5437)</f>
        <v>2800000</v>
      </c>
      <c r="C5438" s="66">
        <f>SUM(C5433:C5437)</f>
        <v>2000000</v>
      </c>
      <c r="D5438" s="66">
        <f>SUM(D5433:D5437)</f>
        <v>0</v>
      </c>
      <c r="E5438" s="66">
        <f>SUM(E5433:E5437)</f>
        <v>4800000</v>
      </c>
    </row>
    <row r="5439" spans="1:5" x14ac:dyDescent="0.3">
      <c r="A5439" s="8" t="s">
        <v>91</v>
      </c>
      <c r="B5439" s="72"/>
      <c r="C5439" s="68"/>
      <c r="D5439" s="68"/>
      <c r="E5439" s="163"/>
    </row>
    <row r="5440" spans="1:5" x14ac:dyDescent="0.3">
      <c r="A5440" s="87" t="s">
        <v>92</v>
      </c>
      <c r="B5440" s="160">
        <v>23900</v>
      </c>
      <c r="C5440" s="68"/>
      <c r="D5440" s="68"/>
      <c r="E5440" s="163">
        <f t="shared" si="151"/>
        <v>23900</v>
      </c>
    </row>
    <row r="5441" spans="1:5" x14ac:dyDescent="0.3">
      <c r="A5441" s="216" t="s">
        <v>401</v>
      </c>
      <c r="B5441" s="79"/>
      <c r="C5441" s="76"/>
      <c r="D5441" s="76"/>
      <c r="E5441" s="163">
        <f t="shared" si="151"/>
        <v>0</v>
      </c>
    </row>
    <row r="5442" spans="1:5" x14ac:dyDescent="0.3">
      <c r="A5442" s="87" t="s">
        <v>1923</v>
      </c>
      <c r="B5442" s="160"/>
      <c r="C5442" s="68">
        <v>3000000</v>
      </c>
      <c r="D5442" s="68"/>
      <c r="E5442" s="163">
        <f t="shared" si="151"/>
        <v>3000000</v>
      </c>
    </row>
    <row r="5443" spans="1:5" x14ac:dyDescent="0.3">
      <c r="A5443" s="205" t="s">
        <v>138</v>
      </c>
      <c r="B5443" s="95">
        <f>B5440+B5441+B5442</f>
        <v>23900</v>
      </c>
      <c r="C5443" s="95">
        <f>C5440+C5441+C5442</f>
        <v>3000000</v>
      </c>
      <c r="D5443" s="95">
        <f>D5440+D5441+D5442</f>
        <v>0</v>
      </c>
      <c r="E5443" s="95">
        <f>E5440+E5441+E5442</f>
        <v>3023900</v>
      </c>
    </row>
    <row r="5444" spans="1:5" x14ac:dyDescent="0.3">
      <c r="A5444" s="260" t="s">
        <v>1151</v>
      </c>
      <c r="B5444" s="72"/>
      <c r="C5444" s="68"/>
      <c r="D5444" s="68"/>
      <c r="E5444" s="163"/>
    </row>
    <row r="5445" spans="1:5" x14ac:dyDescent="0.3">
      <c r="A5445" s="216" t="s">
        <v>1924</v>
      </c>
      <c r="B5445" s="72">
        <v>750000</v>
      </c>
      <c r="C5445" s="68"/>
      <c r="D5445" s="68"/>
      <c r="E5445" s="163">
        <f t="shared" si="151"/>
        <v>750000</v>
      </c>
    </row>
    <row r="5446" spans="1:5" x14ac:dyDescent="0.3">
      <c r="A5446" s="204" t="s">
        <v>1152</v>
      </c>
      <c r="B5446" s="72"/>
      <c r="C5446" s="79">
        <v>3953031</v>
      </c>
      <c r="D5446" s="266"/>
      <c r="E5446" s="163">
        <f t="shared" si="151"/>
        <v>3953031</v>
      </c>
    </row>
    <row r="5447" spans="1:5" x14ac:dyDescent="0.3">
      <c r="A5447" s="87" t="s">
        <v>1925</v>
      </c>
      <c r="B5447" s="72">
        <v>500000</v>
      </c>
      <c r="C5447" s="68"/>
      <c r="D5447" s="68"/>
      <c r="E5447" s="163">
        <f t="shared" si="151"/>
        <v>500000</v>
      </c>
    </row>
    <row r="5448" spans="1:5" x14ac:dyDescent="0.3">
      <c r="A5448" s="205" t="s">
        <v>731</v>
      </c>
      <c r="B5448" s="95">
        <f>SUM(B5445:B5447)</f>
        <v>1250000</v>
      </c>
      <c r="C5448" s="66">
        <f>SUM(C5445:C5447)</f>
        <v>3953031</v>
      </c>
      <c r="D5448" s="95">
        <f>SUM(D5445:D5447)</f>
        <v>0</v>
      </c>
      <c r="E5448" s="95">
        <f>SUM(E5445:E5447)</f>
        <v>5203031</v>
      </c>
    </row>
    <row r="5449" spans="1:5" x14ac:dyDescent="0.3">
      <c r="A5449" s="260" t="s">
        <v>1154</v>
      </c>
      <c r="B5449" s="160"/>
      <c r="C5449" s="68"/>
      <c r="D5449" s="68"/>
      <c r="E5449" s="163"/>
    </row>
    <row r="5450" spans="1:5" x14ac:dyDescent="0.3">
      <c r="A5450" s="87" t="s">
        <v>1926</v>
      </c>
      <c r="B5450" s="72"/>
      <c r="C5450" s="68"/>
      <c r="D5450" s="68"/>
      <c r="E5450" s="163">
        <f t="shared" si="151"/>
        <v>0</v>
      </c>
    </row>
    <row r="5451" spans="1:5" x14ac:dyDescent="0.3">
      <c r="A5451" s="205" t="s">
        <v>138</v>
      </c>
      <c r="B5451" s="66">
        <v>0</v>
      </c>
      <c r="C5451" s="66"/>
      <c r="D5451" s="66"/>
      <c r="E5451" s="444">
        <f t="shared" si="151"/>
        <v>0</v>
      </c>
    </row>
    <row r="5452" spans="1:5" x14ac:dyDescent="0.3">
      <c r="A5452" s="260" t="s">
        <v>1927</v>
      </c>
      <c r="B5452" s="76"/>
      <c r="C5452" s="68"/>
      <c r="D5452" s="68"/>
      <c r="E5452" s="163">
        <f t="shared" si="151"/>
        <v>0</v>
      </c>
    </row>
    <row r="5453" spans="1:5" x14ac:dyDescent="0.3">
      <c r="A5453" s="87" t="s">
        <v>90</v>
      </c>
      <c r="B5453" s="68">
        <v>1156100</v>
      </c>
      <c r="C5453" s="68"/>
      <c r="D5453" s="68"/>
      <c r="E5453" s="163">
        <f t="shared" si="151"/>
        <v>1156100</v>
      </c>
    </row>
    <row r="5454" spans="1:5" x14ac:dyDescent="0.3">
      <c r="A5454" s="216" t="s">
        <v>1928</v>
      </c>
      <c r="B5454" s="72">
        <v>800000</v>
      </c>
      <c r="C5454" s="68"/>
      <c r="D5454" s="68"/>
      <c r="E5454" s="163">
        <f t="shared" si="151"/>
        <v>800000</v>
      </c>
    </row>
    <row r="5455" spans="1:5" x14ac:dyDescent="0.3">
      <c r="A5455" s="183" t="s">
        <v>68</v>
      </c>
      <c r="B5455" s="160">
        <v>1956100</v>
      </c>
      <c r="C5455" s="68"/>
      <c r="D5455" s="68"/>
      <c r="E5455" s="163">
        <f t="shared" si="151"/>
        <v>1956100</v>
      </c>
    </row>
    <row r="5456" spans="1:5" x14ac:dyDescent="0.3">
      <c r="A5456" s="236" t="s">
        <v>138</v>
      </c>
      <c r="B5456" s="66">
        <v>3912200</v>
      </c>
      <c r="C5456" s="66"/>
      <c r="D5456" s="66"/>
      <c r="E5456" s="124">
        <f t="shared" si="151"/>
        <v>3912200</v>
      </c>
    </row>
    <row r="5457" spans="1:5" x14ac:dyDescent="0.3">
      <c r="A5457" s="237"/>
      <c r="B5457" s="69"/>
      <c r="C5457" s="68"/>
      <c r="D5457" s="68"/>
      <c r="E5457" s="163">
        <f t="shared" si="151"/>
        <v>0</v>
      </c>
    </row>
    <row r="5458" spans="1:5" x14ac:dyDescent="0.3">
      <c r="A5458" s="41" t="s">
        <v>1288</v>
      </c>
      <c r="B5458" s="72"/>
      <c r="C5458" s="68"/>
      <c r="D5458" s="68"/>
      <c r="E5458" s="163">
        <f t="shared" si="151"/>
        <v>0</v>
      </c>
    </row>
    <row r="5459" spans="1:5" x14ac:dyDescent="0.3">
      <c r="A5459" s="37" t="s">
        <v>1929</v>
      </c>
      <c r="B5459" s="72">
        <v>37500000</v>
      </c>
      <c r="C5459" s="68"/>
      <c r="D5459" s="68"/>
      <c r="E5459" s="163">
        <f t="shared" si="151"/>
        <v>37500000</v>
      </c>
    </row>
    <row r="5460" spans="1:5" x14ac:dyDescent="0.3">
      <c r="A5460" s="195" t="s">
        <v>138</v>
      </c>
      <c r="B5460" s="66">
        <v>37500000</v>
      </c>
      <c r="C5460" s="484"/>
      <c r="D5460" s="484"/>
      <c r="E5460" s="124">
        <f t="shared" si="151"/>
        <v>37500000</v>
      </c>
    </row>
    <row r="5461" spans="1:5" x14ac:dyDescent="0.3">
      <c r="A5461" s="485"/>
      <c r="B5461" s="76"/>
      <c r="C5461" s="266"/>
      <c r="D5461" s="266"/>
      <c r="E5461" s="155"/>
    </row>
    <row r="5462" spans="1:5" x14ac:dyDescent="0.3">
      <c r="A5462" s="195" t="s">
        <v>6</v>
      </c>
      <c r="B5462" s="66">
        <f>B5410+B5413+B5418+B5422+B5427+B5431+B5438+B5443+B5448+B5451+B5456+B5460</f>
        <v>48966988</v>
      </c>
      <c r="C5462" s="66">
        <f>C5410+C5413+C5418+C5422+C5427+C5431+C5438+C5443+C5448+C5451+C5456+C5460</f>
        <v>17846031</v>
      </c>
      <c r="D5462" s="66">
        <f>D5410+D5413+D5418+D5422+D5427+D5431+D5438+D5443+D5448+D5451+D5456+D5460</f>
        <v>0</v>
      </c>
      <c r="E5462" s="66">
        <f>E5410+E5413+E5418+E5422+E5427+E5431+E5438+E5443+E5448+E5451+E5456+E5460</f>
        <v>66813019</v>
      </c>
    </row>
    <row r="5463" spans="1:5" x14ac:dyDescent="0.3">
      <c r="A5463" s="277" t="s">
        <v>105</v>
      </c>
      <c r="B5463" s="76"/>
      <c r="C5463" s="486"/>
      <c r="D5463" s="76"/>
      <c r="E5463" s="163"/>
    </row>
    <row r="5464" spans="1:5" x14ac:dyDescent="0.3">
      <c r="A5464" s="487" t="s">
        <v>1930</v>
      </c>
      <c r="B5464" s="69"/>
      <c r="C5464" s="488">
        <v>315000</v>
      </c>
      <c r="D5464" s="76"/>
      <c r="E5464" s="163">
        <f>B5464+C5464-D5464</f>
        <v>315000</v>
      </c>
    </row>
    <row r="5465" spans="1:5" x14ac:dyDescent="0.3">
      <c r="A5465" s="487" t="s">
        <v>1931</v>
      </c>
      <c r="B5465" s="69"/>
      <c r="C5465" s="488">
        <v>1688942</v>
      </c>
      <c r="D5465" s="76"/>
      <c r="E5465" s="163">
        <f t="shared" ref="E5465:E5473" si="152">B5465+C5465-D5465</f>
        <v>1688942</v>
      </c>
    </row>
    <row r="5466" spans="1:5" x14ac:dyDescent="0.3">
      <c r="A5466" s="487" t="s">
        <v>1931</v>
      </c>
      <c r="B5466" s="489"/>
      <c r="C5466" s="488">
        <v>2047690</v>
      </c>
      <c r="D5466" s="23"/>
      <c r="E5466" s="163">
        <f t="shared" si="152"/>
        <v>2047690</v>
      </c>
    </row>
    <row r="5467" spans="1:5" x14ac:dyDescent="0.3">
      <c r="A5467" s="487" t="s">
        <v>1932</v>
      </c>
      <c r="B5467" s="489"/>
      <c r="C5467" s="488">
        <v>891999.6</v>
      </c>
      <c r="D5467" s="23"/>
      <c r="E5467" s="163">
        <f t="shared" si="152"/>
        <v>891999.6</v>
      </c>
    </row>
    <row r="5468" spans="1:5" x14ac:dyDescent="0.3">
      <c r="A5468" s="487" t="s">
        <v>1931</v>
      </c>
      <c r="B5468" s="489"/>
      <c r="C5468" s="488">
        <v>210000</v>
      </c>
      <c r="D5468" s="23"/>
      <c r="E5468" s="163">
        <f t="shared" si="152"/>
        <v>210000</v>
      </c>
    </row>
    <row r="5469" spans="1:5" x14ac:dyDescent="0.3">
      <c r="A5469" s="487" t="s">
        <v>1932</v>
      </c>
      <c r="B5469" s="489"/>
      <c r="C5469" s="488">
        <v>172956</v>
      </c>
      <c r="D5469" s="23"/>
      <c r="E5469" s="163">
        <f t="shared" si="152"/>
        <v>172956</v>
      </c>
    </row>
    <row r="5470" spans="1:5" x14ac:dyDescent="0.3">
      <c r="A5470" s="487" t="s">
        <v>1344</v>
      </c>
      <c r="B5470" s="489"/>
      <c r="C5470" s="488">
        <v>75000</v>
      </c>
      <c r="D5470" s="23"/>
      <c r="E5470" s="163">
        <f t="shared" si="152"/>
        <v>75000</v>
      </c>
    </row>
    <row r="5471" spans="1:5" x14ac:dyDescent="0.3">
      <c r="A5471" s="487" t="s">
        <v>1933</v>
      </c>
      <c r="B5471" s="489"/>
      <c r="C5471" s="488">
        <v>1290000</v>
      </c>
      <c r="D5471" s="23"/>
      <c r="E5471" s="163">
        <f t="shared" si="152"/>
        <v>1290000</v>
      </c>
    </row>
    <row r="5472" spans="1:5" x14ac:dyDescent="0.3">
      <c r="A5472" s="487" t="s">
        <v>1934</v>
      </c>
      <c r="B5472" s="489"/>
      <c r="C5472" s="488">
        <v>4482370</v>
      </c>
      <c r="D5472" s="23"/>
      <c r="E5472" s="163">
        <f t="shared" si="152"/>
        <v>4482370</v>
      </c>
    </row>
    <row r="5473" spans="1:5" x14ac:dyDescent="0.3">
      <c r="A5473" s="487" t="s">
        <v>1935</v>
      </c>
      <c r="B5473" s="489"/>
      <c r="C5473" s="488">
        <v>2494860</v>
      </c>
      <c r="D5473" s="23"/>
      <c r="E5473" s="163">
        <f t="shared" si="152"/>
        <v>2494860</v>
      </c>
    </row>
    <row r="5474" spans="1:5" x14ac:dyDescent="0.25">
      <c r="A5474" s="490" t="s">
        <v>6</v>
      </c>
      <c r="B5474" s="256">
        <f>B5464+B5465+B5466+B5467+B5468+B5469+B5470+B5471+B5472+B5473</f>
        <v>0</v>
      </c>
      <c r="C5474" s="256">
        <f>C5464+C5465+C5466+C5467+C5468+C5469+C5470+C5471+C5472+C5473</f>
        <v>13668817.6</v>
      </c>
      <c r="D5474" s="256">
        <f>D5464+D5465+D5466+D5467+D5468+D5469+D5470+D5471+D5472+D5473</f>
        <v>0</v>
      </c>
      <c r="E5474" s="256">
        <f>E5464+E5465+E5466+E5467+E5468+E5469+E5470+E5471+E5472+E5473</f>
        <v>13668817.6</v>
      </c>
    </row>
    <row r="5475" spans="1:5" x14ac:dyDescent="0.25">
      <c r="A5475" s="491"/>
      <c r="B5475" s="492"/>
      <c r="C5475" s="492"/>
      <c r="D5475" s="492"/>
      <c r="E5475" s="492"/>
    </row>
    <row r="5476" spans="1:5" x14ac:dyDescent="0.25">
      <c r="A5476" s="490" t="s">
        <v>1936</v>
      </c>
      <c r="B5476" s="256">
        <f>B5402+B5407</f>
        <v>267402006</v>
      </c>
      <c r="C5476" s="256">
        <f>C5402+C5407</f>
        <v>31514848.600000001</v>
      </c>
      <c r="D5476" s="256">
        <f>D5402+D5407</f>
        <v>17258628.466399044</v>
      </c>
      <c r="E5476" s="256">
        <f>E5402+E5407</f>
        <v>281658226.13360095</v>
      </c>
    </row>
    <row r="5477" spans="1:5" x14ac:dyDescent="0.3">
      <c r="A5477" s="277" t="s">
        <v>979</v>
      </c>
      <c r="B5477" s="493"/>
      <c r="C5477" s="493"/>
      <c r="D5477" s="23"/>
      <c r="E5477" s="156"/>
    </row>
    <row r="5478" spans="1:5" x14ac:dyDescent="0.3">
      <c r="A5478" s="487" t="s">
        <v>1937</v>
      </c>
      <c r="B5478" s="492"/>
      <c r="C5478" s="494">
        <v>8953031</v>
      </c>
      <c r="D5478" s="23"/>
      <c r="E5478" s="115">
        <f>B5478+C5478-D5478</f>
        <v>8953031</v>
      </c>
    </row>
    <row r="5479" spans="1:5" x14ac:dyDescent="0.3">
      <c r="A5479" s="148" t="s">
        <v>6</v>
      </c>
      <c r="B5479" s="66">
        <f>B5478</f>
        <v>0</v>
      </c>
      <c r="C5479" s="66">
        <f>C5478</f>
        <v>8953031</v>
      </c>
      <c r="D5479" s="66">
        <f>D5478</f>
        <v>0</v>
      </c>
      <c r="E5479" s="66">
        <f>E5478</f>
        <v>8953031</v>
      </c>
    </row>
    <row r="5480" spans="1:5" x14ac:dyDescent="0.3">
      <c r="A5480" s="495" t="s">
        <v>140</v>
      </c>
      <c r="B5480" s="72"/>
      <c r="C5480" s="79"/>
      <c r="D5480" s="79"/>
      <c r="E5480" s="163"/>
    </row>
    <row r="5481" spans="1:5" x14ac:dyDescent="0.3">
      <c r="A5481" s="360" t="s">
        <v>1938</v>
      </c>
      <c r="B5481" s="72">
        <v>3000000</v>
      </c>
      <c r="C5481" s="79"/>
      <c r="D5481" s="72">
        <v>3000000</v>
      </c>
      <c r="E5481" s="163">
        <f>B5481+C5481-D5481</f>
        <v>0</v>
      </c>
    </row>
    <row r="5482" spans="1:5" x14ac:dyDescent="0.3">
      <c r="A5482" s="496" t="s">
        <v>1939</v>
      </c>
      <c r="B5482" s="79">
        <v>10000000</v>
      </c>
      <c r="C5482" s="76"/>
      <c r="D5482" s="72">
        <v>10000000</v>
      </c>
      <c r="E5482" s="163">
        <f>B5482+C5482-D5482</f>
        <v>0</v>
      </c>
    </row>
    <row r="5483" spans="1:5" x14ac:dyDescent="0.3">
      <c r="A5483" s="496" t="s">
        <v>1940</v>
      </c>
      <c r="B5483" s="72">
        <v>2096210</v>
      </c>
      <c r="C5483" s="79"/>
      <c r="D5483" s="72">
        <v>2096210</v>
      </c>
      <c r="E5483" s="163">
        <f>B5483+C5483-D5483</f>
        <v>0</v>
      </c>
    </row>
    <row r="5484" spans="1:5" x14ac:dyDescent="0.3">
      <c r="A5484" s="497" t="s">
        <v>6</v>
      </c>
      <c r="B5484" s="66">
        <f>SUM(B5478:B5483)</f>
        <v>15096210</v>
      </c>
      <c r="C5484" s="66"/>
      <c r="D5484" s="66">
        <f>SUM(D5478:D5483)</f>
        <v>15096210</v>
      </c>
      <c r="E5484" s="66"/>
    </row>
    <row r="5485" spans="1:5" x14ac:dyDescent="0.3">
      <c r="A5485" s="498"/>
      <c r="B5485" s="76"/>
      <c r="C5485" s="76"/>
      <c r="D5485" s="76"/>
      <c r="E5485" s="76"/>
    </row>
    <row r="5486" spans="1:5" x14ac:dyDescent="0.3">
      <c r="A5486" s="497" t="s">
        <v>143</v>
      </c>
      <c r="B5486" s="66">
        <f>B5479+B5484</f>
        <v>15096210</v>
      </c>
      <c r="C5486" s="66">
        <f>C5479+C5484</f>
        <v>8953031</v>
      </c>
      <c r="D5486" s="66">
        <f>D5479+D5484</f>
        <v>15096210</v>
      </c>
      <c r="E5486" s="66">
        <f>E5479+E5484</f>
        <v>8953031</v>
      </c>
    </row>
    <row r="5487" spans="1:5" x14ac:dyDescent="0.3">
      <c r="A5487" s="498"/>
      <c r="B5487" s="76"/>
      <c r="C5487" s="76"/>
      <c r="D5487" s="76"/>
      <c r="E5487" s="76"/>
    </row>
    <row r="5488" spans="1:5" x14ac:dyDescent="0.3">
      <c r="A5488" s="497" t="s">
        <v>1033</v>
      </c>
      <c r="B5488" s="66">
        <f>B5476+B5486</f>
        <v>282498216</v>
      </c>
      <c r="C5488" s="66">
        <f>C5476+C5486</f>
        <v>40467879.600000001</v>
      </c>
      <c r="D5488" s="66">
        <f>D5476+D5486</f>
        <v>32354838.466399044</v>
      </c>
      <c r="E5488" s="66">
        <f>E5476+E5486</f>
        <v>290611257.13360095</v>
      </c>
    </row>
    <row r="5489" spans="1:5" x14ac:dyDescent="0.3">
      <c r="A5489" s="498"/>
      <c r="B5489" s="77"/>
      <c r="C5489" s="76"/>
      <c r="D5489" s="76"/>
      <c r="E5489" s="76"/>
    </row>
    <row r="5490" spans="1:5" x14ac:dyDescent="0.3">
      <c r="A5490" s="495" t="s">
        <v>1941</v>
      </c>
      <c r="B5490" s="77"/>
      <c r="C5490" s="76"/>
      <c r="D5490" s="76"/>
      <c r="E5490" s="76"/>
    </row>
    <row r="5491" spans="1:5" x14ac:dyDescent="0.3">
      <c r="A5491" s="498"/>
      <c r="B5491" s="77"/>
      <c r="C5491" s="76"/>
      <c r="D5491" s="76"/>
      <c r="E5491" s="76"/>
    </row>
    <row r="5492" spans="1:5" x14ac:dyDescent="0.3">
      <c r="A5492" s="205" t="s">
        <v>57</v>
      </c>
      <c r="B5492" s="66">
        <v>6048247</v>
      </c>
      <c r="C5492" s="66"/>
      <c r="D5492" s="66"/>
      <c r="E5492" s="66">
        <f>B5492+C5492-D5492</f>
        <v>6048247</v>
      </c>
    </row>
    <row r="5493" spans="1:5" x14ac:dyDescent="0.3">
      <c r="A5493" s="174" t="s">
        <v>58</v>
      </c>
      <c r="B5493" s="72"/>
      <c r="C5493" s="76"/>
      <c r="D5493" s="76"/>
      <c r="E5493" s="69">
        <f t="shared" ref="E5493:E5526" si="153">B5493+C5493-D5493</f>
        <v>0</v>
      </c>
    </row>
    <row r="5494" spans="1:5" x14ac:dyDescent="0.3">
      <c r="A5494" s="87" t="s">
        <v>60</v>
      </c>
      <c r="B5494" s="72">
        <v>0</v>
      </c>
      <c r="C5494" s="76"/>
      <c r="D5494" s="76"/>
      <c r="E5494" s="69">
        <f t="shared" si="153"/>
        <v>0</v>
      </c>
    </row>
    <row r="5495" spans="1:5" x14ac:dyDescent="0.3">
      <c r="A5495" s="205" t="s">
        <v>138</v>
      </c>
      <c r="B5495" s="95">
        <v>0</v>
      </c>
      <c r="C5495" s="66"/>
      <c r="D5495" s="66"/>
      <c r="E5495" s="66">
        <f t="shared" si="153"/>
        <v>0</v>
      </c>
    </row>
    <row r="5496" spans="1:5" x14ac:dyDescent="0.3">
      <c r="A5496" s="174" t="s">
        <v>62</v>
      </c>
      <c r="B5496" s="72"/>
      <c r="C5496" s="76"/>
      <c r="D5496" s="76"/>
      <c r="E5496" s="69">
        <f t="shared" si="153"/>
        <v>0</v>
      </c>
    </row>
    <row r="5497" spans="1:5" x14ac:dyDescent="0.3">
      <c r="A5497" s="87" t="s">
        <v>64</v>
      </c>
      <c r="B5497" s="72"/>
      <c r="C5497" s="76"/>
      <c r="D5497" s="76"/>
      <c r="E5497" s="69">
        <f t="shared" si="153"/>
        <v>0</v>
      </c>
    </row>
    <row r="5498" spans="1:5" x14ac:dyDescent="0.3">
      <c r="A5498" s="205" t="s">
        <v>56</v>
      </c>
      <c r="B5498" s="95">
        <v>0</v>
      </c>
      <c r="C5498" s="66"/>
      <c r="D5498" s="66"/>
      <c r="E5498" s="66">
        <f t="shared" si="153"/>
        <v>0</v>
      </c>
    </row>
    <row r="5499" spans="1:5" x14ac:dyDescent="0.3">
      <c r="A5499" s="203" t="s">
        <v>1124</v>
      </c>
      <c r="B5499" s="72"/>
      <c r="C5499" s="76"/>
      <c r="D5499" s="76"/>
      <c r="E5499" s="72">
        <f t="shared" si="153"/>
        <v>0</v>
      </c>
    </row>
    <row r="5500" spans="1:5" x14ac:dyDescent="0.3">
      <c r="A5500" s="87" t="s">
        <v>66</v>
      </c>
      <c r="B5500" s="72">
        <v>450000</v>
      </c>
      <c r="C5500" s="76"/>
      <c r="D5500" s="76"/>
      <c r="E5500" s="72">
        <f t="shared" si="153"/>
        <v>450000</v>
      </c>
    </row>
    <row r="5501" spans="1:5" x14ac:dyDescent="0.3">
      <c r="A5501" s="87" t="s">
        <v>1917</v>
      </c>
      <c r="B5501" s="72">
        <v>800000</v>
      </c>
      <c r="C5501" s="76"/>
      <c r="D5501" s="76"/>
      <c r="E5501" s="72">
        <f t="shared" si="153"/>
        <v>800000</v>
      </c>
    </row>
    <row r="5502" spans="1:5" x14ac:dyDescent="0.3">
      <c r="A5502" s="87" t="s">
        <v>68</v>
      </c>
      <c r="B5502" s="72">
        <v>500000</v>
      </c>
      <c r="C5502" s="76"/>
      <c r="D5502" s="76"/>
      <c r="E5502" s="72">
        <f t="shared" si="153"/>
        <v>500000</v>
      </c>
    </row>
    <row r="5503" spans="1:5" x14ac:dyDescent="0.3">
      <c r="A5503" s="205" t="s">
        <v>56</v>
      </c>
      <c r="B5503" s="66">
        <v>1750000</v>
      </c>
      <c r="C5503" s="66"/>
      <c r="D5503" s="66"/>
      <c r="E5503" s="66">
        <f t="shared" si="153"/>
        <v>1750000</v>
      </c>
    </row>
    <row r="5504" spans="1:5" x14ac:dyDescent="0.3">
      <c r="A5504" s="260" t="s">
        <v>1129</v>
      </c>
      <c r="B5504" s="72"/>
      <c r="C5504" s="76"/>
      <c r="D5504" s="76"/>
      <c r="E5504" s="69">
        <f t="shared" si="153"/>
        <v>0</v>
      </c>
    </row>
    <row r="5505" spans="1:5" x14ac:dyDescent="0.3">
      <c r="A5505" s="216" t="s">
        <v>73</v>
      </c>
      <c r="B5505" s="72">
        <v>200000</v>
      </c>
      <c r="C5505" s="76"/>
      <c r="D5505" s="76"/>
      <c r="E5505" s="72">
        <f t="shared" si="153"/>
        <v>200000</v>
      </c>
    </row>
    <row r="5506" spans="1:5" x14ac:dyDescent="0.3">
      <c r="A5506" s="87" t="s">
        <v>146</v>
      </c>
      <c r="B5506" s="72"/>
      <c r="C5506" s="76"/>
      <c r="D5506" s="76"/>
      <c r="E5506" s="69">
        <f t="shared" si="153"/>
        <v>0</v>
      </c>
    </row>
    <row r="5507" spans="1:5" x14ac:dyDescent="0.3">
      <c r="A5507" s="205" t="s">
        <v>56</v>
      </c>
      <c r="B5507" s="66">
        <v>200000</v>
      </c>
      <c r="C5507" s="66"/>
      <c r="D5507" s="66"/>
      <c r="E5507" s="66">
        <f t="shared" si="153"/>
        <v>200000</v>
      </c>
    </row>
    <row r="5508" spans="1:5" x14ac:dyDescent="0.3">
      <c r="A5508" s="174" t="s">
        <v>80</v>
      </c>
      <c r="B5508" s="72"/>
      <c r="C5508" s="76"/>
      <c r="D5508" s="76"/>
      <c r="E5508" s="69">
        <f t="shared" si="153"/>
        <v>0</v>
      </c>
    </row>
    <row r="5509" spans="1:5" x14ac:dyDescent="0.3">
      <c r="A5509" s="87" t="s">
        <v>1918</v>
      </c>
      <c r="B5509" s="72"/>
      <c r="C5509" s="76"/>
      <c r="D5509" s="76"/>
      <c r="E5509" s="72">
        <f t="shared" si="153"/>
        <v>0</v>
      </c>
    </row>
    <row r="5510" spans="1:5" x14ac:dyDescent="0.3">
      <c r="A5510" s="87" t="s">
        <v>1942</v>
      </c>
      <c r="B5510" s="72">
        <v>500000</v>
      </c>
      <c r="C5510" s="76"/>
      <c r="D5510" s="76"/>
      <c r="E5510" s="72">
        <f t="shared" si="153"/>
        <v>500000</v>
      </c>
    </row>
    <row r="5511" spans="1:5" x14ac:dyDescent="0.3">
      <c r="A5511" s="87" t="s">
        <v>1943</v>
      </c>
      <c r="B5511" s="72">
        <v>697747</v>
      </c>
      <c r="C5511" s="76"/>
      <c r="D5511" s="76"/>
      <c r="E5511" s="72">
        <f t="shared" si="153"/>
        <v>697747</v>
      </c>
    </row>
    <row r="5512" spans="1:5" x14ac:dyDescent="0.3">
      <c r="A5512" s="87" t="s">
        <v>1944</v>
      </c>
      <c r="B5512" s="72"/>
      <c r="C5512" s="76"/>
      <c r="D5512" s="76"/>
      <c r="E5512" s="72">
        <f t="shared" si="153"/>
        <v>0</v>
      </c>
    </row>
    <row r="5513" spans="1:5" x14ac:dyDescent="0.3">
      <c r="A5513" s="87" t="s">
        <v>308</v>
      </c>
      <c r="B5513" s="72"/>
      <c r="C5513" s="76"/>
      <c r="D5513" s="76"/>
      <c r="E5513" s="72">
        <f t="shared" si="153"/>
        <v>0</v>
      </c>
    </row>
    <row r="5514" spans="1:5" x14ac:dyDescent="0.3">
      <c r="A5514" s="87" t="s">
        <v>81</v>
      </c>
      <c r="B5514" s="72">
        <v>200000</v>
      </c>
      <c r="C5514" s="76"/>
      <c r="D5514" s="76"/>
      <c r="E5514" s="72">
        <f t="shared" si="153"/>
        <v>200000</v>
      </c>
    </row>
    <row r="5515" spans="1:5" x14ac:dyDescent="0.3">
      <c r="A5515" s="87" t="s">
        <v>184</v>
      </c>
      <c r="B5515" s="72"/>
      <c r="C5515" s="76"/>
      <c r="D5515" s="76"/>
      <c r="E5515" s="69">
        <f t="shared" si="153"/>
        <v>0</v>
      </c>
    </row>
    <row r="5516" spans="1:5" x14ac:dyDescent="0.3">
      <c r="A5516" s="205" t="s">
        <v>56</v>
      </c>
      <c r="B5516" s="66">
        <v>1397747</v>
      </c>
      <c r="C5516" s="66"/>
      <c r="D5516" s="66"/>
      <c r="E5516" s="66">
        <f t="shared" si="153"/>
        <v>1397747</v>
      </c>
    </row>
    <row r="5517" spans="1:5" x14ac:dyDescent="0.3">
      <c r="A5517" s="174" t="s">
        <v>82</v>
      </c>
      <c r="B5517" s="72"/>
      <c r="C5517" s="76"/>
      <c r="D5517" s="76"/>
      <c r="E5517" s="69">
        <f t="shared" si="153"/>
        <v>0</v>
      </c>
    </row>
    <row r="5518" spans="1:5" x14ac:dyDescent="0.3">
      <c r="A5518" s="87" t="s">
        <v>1919</v>
      </c>
      <c r="B5518" s="72">
        <v>400000</v>
      </c>
      <c r="C5518" s="76"/>
      <c r="D5518" s="76"/>
      <c r="E5518" s="72">
        <f t="shared" si="153"/>
        <v>400000</v>
      </c>
    </row>
    <row r="5519" spans="1:5" x14ac:dyDescent="0.3">
      <c r="A5519" s="87" t="s">
        <v>83</v>
      </c>
      <c r="B5519" s="72"/>
      <c r="C5519" s="76"/>
      <c r="D5519" s="76"/>
      <c r="E5519" s="69">
        <f t="shared" si="153"/>
        <v>0</v>
      </c>
    </row>
    <row r="5520" spans="1:5" x14ac:dyDescent="0.3">
      <c r="A5520" s="205" t="s">
        <v>56</v>
      </c>
      <c r="B5520" s="66">
        <v>400000</v>
      </c>
      <c r="C5520" s="66"/>
      <c r="D5520" s="66"/>
      <c r="E5520" s="66">
        <f t="shared" si="153"/>
        <v>400000</v>
      </c>
    </row>
    <row r="5521" spans="1:5" x14ac:dyDescent="0.3">
      <c r="A5521" s="260" t="s">
        <v>1141</v>
      </c>
      <c r="B5521" s="72"/>
      <c r="C5521" s="76"/>
      <c r="D5521" s="76"/>
      <c r="E5521" s="69">
        <f t="shared" si="153"/>
        <v>0</v>
      </c>
    </row>
    <row r="5522" spans="1:5" x14ac:dyDescent="0.3">
      <c r="A5522" s="216" t="s">
        <v>1921</v>
      </c>
      <c r="B5522" s="72">
        <v>1500500</v>
      </c>
      <c r="C5522" s="76"/>
      <c r="D5522" s="76"/>
      <c r="E5522" s="72">
        <f t="shared" si="153"/>
        <v>1500500</v>
      </c>
    </row>
    <row r="5523" spans="1:5" x14ac:dyDescent="0.3">
      <c r="A5523" s="216" t="s">
        <v>1922</v>
      </c>
      <c r="B5523" s="72"/>
      <c r="C5523" s="76"/>
      <c r="D5523" s="76"/>
      <c r="E5523" s="72">
        <f t="shared" si="153"/>
        <v>0</v>
      </c>
    </row>
    <row r="5524" spans="1:5" x14ac:dyDescent="0.3">
      <c r="A5524" s="87" t="s">
        <v>86</v>
      </c>
      <c r="B5524" s="72">
        <v>800000</v>
      </c>
      <c r="C5524" s="76"/>
      <c r="D5524" s="76"/>
      <c r="E5524" s="72">
        <f t="shared" si="153"/>
        <v>800000</v>
      </c>
    </row>
    <row r="5525" spans="1:5" x14ac:dyDescent="0.3">
      <c r="A5525" s="87" t="s">
        <v>90</v>
      </c>
      <c r="B5525" s="72"/>
      <c r="C5525" s="76"/>
      <c r="D5525" s="76"/>
      <c r="E5525" s="69">
        <f t="shared" si="153"/>
        <v>0</v>
      </c>
    </row>
    <row r="5526" spans="1:5" x14ac:dyDescent="0.3">
      <c r="A5526" s="205" t="s">
        <v>56</v>
      </c>
      <c r="B5526" s="66">
        <v>2300500</v>
      </c>
      <c r="C5526" s="66"/>
      <c r="D5526" s="66"/>
      <c r="E5526" s="66">
        <f t="shared" si="153"/>
        <v>2300500</v>
      </c>
    </row>
    <row r="5527" spans="1:5" x14ac:dyDescent="0.3">
      <c r="A5527" s="498"/>
      <c r="B5527" s="76"/>
      <c r="C5527" s="76"/>
      <c r="D5527" s="76"/>
      <c r="E5527" s="76"/>
    </row>
    <row r="5528" spans="1:5" x14ac:dyDescent="0.3">
      <c r="A5528" s="497" t="s">
        <v>203</v>
      </c>
      <c r="B5528" s="66">
        <f>B5492</f>
        <v>6048247</v>
      </c>
      <c r="C5528" s="66">
        <f>C5492</f>
        <v>0</v>
      </c>
      <c r="D5528" s="66">
        <f>D5492</f>
        <v>0</v>
      </c>
      <c r="E5528" s="66">
        <f>E5492</f>
        <v>6048247</v>
      </c>
    </row>
    <row r="5529" spans="1:5" x14ac:dyDescent="0.3">
      <c r="A5529" s="498"/>
      <c r="B5529" s="76"/>
      <c r="C5529" s="76"/>
      <c r="D5529" s="76"/>
      <c r="E5529" s="76"/>
    </row>
    <row r="5530" spans="1:5" x14ac:dyDescent="0.3">
      <c r="A5530" s="499" t="s">
        <v>1945</v>
      </c>
      <c r="B5530" s="76"/>
      <c r="C5530" s="76"/>
      <c r="D5530" s="76"/>
      <c r="E5530" s="76"/>
    </row>
    <row r="5531" spans="1:5" x14ac:dyDescent="0.3">
      <c r="A5531" s="205" t="s">
        <v>57</v>
      </c>
      <c r="B5531" s="66">
        <v>7200000</v>
      </c>
      <c r="C5531" s="66"/>
      <c r="D5531" s="66"/>
      <c r="E5531" s="66">
        <f>B5531+C5531-D5531</f>
        <v>7200000</v>
      </c>
    </row>
    <row r="5532" spans="1:5" x14ac:dyDescent="0.3">
      <c r="A5532" s="174" t="s">
        <v>58</v>
      </c>
      <c r="B5532" s="69"/>
      <c r="C5532" s="76"/>
      <c r="D5532" s="76"/>
      <c r="E5532" s="69">
        <f t="shared" ref="E5532:E5570" si="154">B5532+C5532-D5532</f>
        <v>0</v>
      </c>
    </row>
    <row r="5533" spans="1:5" x14ac:dyDescent="0.3">
      <c r="A5533" s="87" t="s">
        <v>60</v>
      </c>
      <c r="B5533" s="69"/>
      <c r="C5533" s="76"/>
      <c r="D5533" s="76"/>
      <c r="E5533" s="69">
        <f t="shared" si="154"/>
        <v>0</v>
      </c>
    </row>
    <row r="5534" spans="1:5" x14ac:dyDescent="0.3">
      <c r="A5534" s="205" t="s">
        <v>138</v>
      </c>
      <c r="B5534" s="66"/>
      <c r="C5534" s="66"/>
      <c r="D5534" s="66"/>
      <c r="E5534" s="66">
        <f t="shared" si="154"/>
        <v>0</v>
      </c>
    </row>
    <row r="5535" spans="1:5" x14ac:dyDescent="0.3">
      <c r="A5535" s="174" t="s">
        <v>62</v>
      </c>
      <c r="B5535" s="69"/>
      <c r="C5535" s="76"/>
      <c r="D5535" s="76"/>
      <c r="E5535" s="69">
        <f t="shared" si="154"/>
        <v>0</v>
      </c>
    </row>
    <row r="5536" spans="1:5" x14ac:dyDescent="0.3">
      <c r="A5536" s="87" t="s">
        <v>64</v>
      </c>
      <c r="B5536" s="69"/>
      <c r="C5536" s="76"/>
      <c r="D5536" s="76"/>
      <c r="E5536" s="69">
        <f t="shared" si="154"/>
        <v>0</v>
      </c>
    </row>
    <row r="5537" spans="1:5" x14ac:dyDescent="0.3">
      <c r="A5537" s="205" t="s">
        <v>56</v>
      </c>
      <c r="B5537" s="66">
        <v>0</v>
      </c>
      <c r="C5537" s="66"/>
      <c r="D5537" s="66"/>
      <c r="E5537" s="66">
        <f t="shared" si="154"/>
        <v>0</v>
      </c>
    </row>
    <row r="5538" spans="1:5" x14ac:dyDescent="0.3">
      <c r="A5538" s="203" t="s">
        <v>1124</v>
      </c>
      <c r="B5538" s="72"/>
      <c r="C5538" s="76"/>
      <c r="D5538" s="76"/>
      <c r="E5538" s="69">
        <f t="shared" si="154"/>
        <v>0</v>
      </c>
    </row>
    <row r="5539" spans="1:5" x14ac:dyDescent="0.3">
      <c r="A5539" s="87" t="s">
        <v>66</v>
      </c>
      <c r="B5539" s="72"/>
      <c r="C5539" s="76"/>
      <c r="D5539" s="76"/>
      <c r="E5539" s="69">
        <f t="shared" si="154"/>
        <v>0</v>
      </c>
    </row>
    <row r="5540" spans="1:5" x14ac:dyDescent="0.3">
      <c r="A5540" s="87" t="s">
        <v>1917</v>
      </c>
      <c r="B5540" s="72"/>
      <c r="C5540" s="76"/>
      <c r="D5540" s="76"/>
      <c r="E5540" s="69">
        <f t="shared" si="154"/>
        <v>0</v>
      </c>
    </row>
    <row r="5541" spans="1:5" x14ac:dyDescent="0.3">
      <c r="A5541" s="87" t="s">
        <v>68</v>
      </c>
      <c r="B5541" s="72">
        <v>500000</v>
      </c>
      <c r="C5541" s="76"/>
      <c r="D5541" s="76"/>
      <c r="E5541" s="72">
        <f t="shared" si="154"/>
        <v>500000</v>
      </c>
    </row>
    <row r="5542" spans="1:5" x14ac:dyDescent="0.3">
      <c r="A5542" s="205" t="s">
        <v>56</v>
      </c>
      <c r="B5542" s="95">
        <v>500000</v>
      </c>
      <c r="C5542" s="66"/>
      <c r="D5542" s="66"/>
      <c r="E5542" s="66">
        <f t="shared" si="154"/>
        <v>500000</v>
      </c>
    </row>
    <row r="5543" spans="1:5" x14ac:dyDescent="0.3">
      <c r="A5543" s="260" t="s">
        <v>1129</v>
      </c>
      <c r="B5543" s="72"/>
      <c r="C5543" s="76"/>
      <c r="D5543" s="76"/>
      <c r="E5543" s="69">
        <f t="shared" si="154"/>
        <v>0</v>
      </c>
    </row>
    <row r="5544" spans="1:5" x14ac:dyDescent="0.3">
      <c r="A5544" s="216" t="s">
        <v>73</v>
      </c>
      <c r="B5544" s="72"/>
      <c r="C5544" s="76"/>
      <c r="D5544" s="76"/>
      <c r="E5544" s="69">
        <f t="shared" si="154"/>
        <v>0</v>
      </c>
    </row>
    <row r="5545" spans="1:5" x14ac:dyDescent="0.3">
      <c r="A5545" s="87" t="s">
        <v>146</v>
      </c>
      <c r="B5545" s="72"/>
      <c r="C5545" s="76"/>
      <c r="D5545" s="76"/>
      <c r="E5545" s="69">
        <f t="shared" si="154"/>
        <v>0</v>
      </c>
    </row>
    <row r="5546" spans="1:5" x14ac:dyDescent="0.3">
      <c r="A5546" s="205" t="s">
        <v>56</v>
      </c>
      <c r="B5546" s="95">
        <v>0</v>
      </c>
      <c r="C5546" s="66"/>
      <c r="D5546" s="66"/>
      <c r="E5546" s="66">
        <f t="shared" si="154"/>
        <v>0</v>
      </c>
    </row>
    <row r="5547" spans="1:5" x14ac:dyDescent="0.3">
      <c r="A5547" s="174" t="s">
        <v>80</v>
      </c>
      <c r="B5547" s="72"/>
      <c r="C5547" s="76"/>
      <c r="D5547" s="76"/>
      <c r="E5547" s="69">
        <f t="shared" si="154"/>
        <v>0</v>
      </c>
    </row>
    <row r="5548" spans="1:5" x14ac:dyDescent="0.3">
      <c r="A5548" s="87" t="s">
        <v>81</v>
      </c>
      <c r="B5548" s="72">
        <v>200000</v>
      </c>
      <c r="C5548" s="76"/>
      <c r="D5548" s="76"/>
      <c r="E5548" s="72">
        <f t="shared" si="154"/>
        <v>200000</v>
      </c>
    </row>
    <row r="5549" spans="1:5" x14ac:dyDescent="0.3">
      <c r="A5549" s="87" t="s">
        <v>184</v>
      </c>
      <c r="B5549" s="72"/>
      <c r="C5549" s="76"/>
      <c r="D5549" s="76"/>
      <c r="E5549" s="69">
        <f t="shared" si="154"/>
        <v>0</v>
      </c>
    </row>
    <row r="5550" spans="1:5" x14ac:dyDescent="0.3">
      <c r="A5550" s="205" t="s">
        <v>56</v>
      </c>
      <c r="B5550" s="66">
        <f>SUM(B5548:B5549)</f>
        <v>200000</v>
      </c>
      <c r="C5550" s="66">
        <f t="shared" ref="C5550:E5550" si="155">SUM(C5548:C5549)</f>
        <v>0</v>
      </c>
      <c r="D5550" s="66">
        <f t="shared" si="155"/>
        <v>0</v>
      </c>
      <c r="E5550" s="66">
        <f t="shared" si="155"/>
        <v>200000</v>
      </c>
    </row>
    <row r="5551" spans="1:5" x14ac:dyDescent="0.3">
      <c r="A5551" s="174" t="s">
        <v>82</v>
      </c>
      <c r="B5551" s="72"/>
      <c r="C5551" s="76"/>
      <c r="D5551" s="76"/>
      <c r="E5551" s="69">
        <f t="shared" si="154"/>
        <v>0</v>
      </c>
    </row>
    <row r="5552" spans="1:5" x14ac:dyDescent="0.3">
      <c r="A5552" s="87" t="s">
        <v>1919</v>
      </c>
      <c r="B5552" s="72">
        <v>0</v>
      </c>
      <c r="C5552" s="76"/>
      <c r="D5552" s="76"/>
      <c r="E5552" s="69">
        <f t="shared" si="154"/>
        <v>0</v>
      </c>
    </row>
    <row r="5553" spans="1:5" x14ac:dyDescent="0.3">
      <c r="A5553" s="87" t="s">
        <v>83</v>
      </c>
      <c r="B5553" s="72">
        <v>250000</v>
      </c>
      <c r="C5553" s="76"/>
      <c r="D5553" s="76"/>
      <c r="E5553" s="72">
        <f t="shared" si="154"/>
        <v>250000</v>
      </c>
    </row>
    <row r="5554" spans="1:5" x14ac:dyDescent="0.3">
      <c r="A5554" s="205" t="s">
        <v>56</v>
      </c>
      <c r="B5554" s="66">
        <v>250000</v>
      </c>
      <c r="C5554" s="66"/>
      <c r="D5554" s="66"/>
      <c r="E5554" s="66">
        <f t="shared" si="154"/>
        <v>250000</v>
      </c>
    </row>
    <row r="5555" spans="1:5" x14ac:dyDescent="0.3">
      <c r="A5555" s="260" t="s">
        <v>1141</v>
      </c>
      <c r="B5555" s="72"/>
      <c r="C5555" s="76"/>
      <c r="D5555" s="76"/>
      <c r="E5555" s="69">
        <f t="shared" si="154"/>
        <v>0</v>
      </c>
    </row>
    <row r="5556" spans="1:5" x14ac:dyDescent="0.3">
      <c r="A5556" s="216" t="s">
        <v>1921</v>
      </c>
      <c r="B5556" s="72">
        <v>500000</v>
      </c>
      <c r="C5556" s="76"/>
      <c r="D5556" s="76"/>
      <c r="E5556" s="72">
        <f t="shared" si="154"/>
        <v>500000</v>
      </c>
    </row>
    <row r="5557" spans="1:5" x14ac:dyDescent="0.3">
      <c r="A5557" s="216" t="s">
        <v>1922</v>
      </c>
      <c r="B5557" s="72"/>
      <c r="C5557" s="76"/>
      <c r="D5557" s="76"/>
      <c r="E5557" s="72">
        <f t="shared" si="154"/>
        <v>0</v>
      </c>
    </row>
    <row r="5558" spans="1:5" x14ac:dyDescent="0.3">
      <c r="A5558" s="87" t="s">
        <v>86</v>
      </c>
      <c r="B5558" s="72">
        <v>450000</v>
      </c>
      <c r="C5558" s="76"/>
      <c r="D5558" s="76"/>
      <c r="E5558" s="72">
        <f t="shared" si="154"/>
        <v>450000</v>
      </c>
    </row>
    <row r="5559" spans="1:5" x14ac:dyDescent="0.3">
      <c r="A5559" s="87" t="s">
        <v>90</v>
      </c>
      <c r="B5559" s="72">
        <v>2400000</v>
      </c>
      <c r="C5559" s="76"/>
      <c r="D5559" s="76"/>
      <c r="E5559" s="72">
        <f t="shared" si="154"/>
        <v>2400000</v>
      </c>
    </row>
    <row r="5560" spans="1:5" x14ac:dyDescent="0.3">
      <c r="A5560" s="205" t="s">
        <v>56</v>
      </c>
      <c r="B5560" s="95">
        <v>3350000</v>
      </c>
      <c r="C5560" s="66"/>
      <c r="D5560" s="66"/>
      <c r="E5560" s="66">
        <f t="shared" si="154"/>
        <v>3350000</v>
      </c>
    </row>
    <row r="5561" spans="1:5" x14ac:dyDescent="0.3">
      <c r="A5561" s="174" t="s">
        <v>91</v>
      </c>
      <c r="B5561" s="72"/>
      <c r="C5561" s="76"/>
      <c r="D5561" s="76"/>
      <c r="E5561" s="69">
        <f t="shared" si="154"/>
        <v>0</v>
      </c>
    </row>
    <row r="5562" spans="1:5" x14ac:dyDescent="0.3">
      <c r="A5562" s="87" t="s">
        <v>92</v>
      </c>
      <c r="B5562" s="72"/>
      <c r="C5562" s="76"/>
      <c r="D5562" s="76"/>
      <c r="E5562" s="69">
        <f t="shared" si="154"/>
        <v>0</v>
      </c>
    </row>
    <row r="5563" spans="1:5" x14ac:dyDescent="0.3">
      <c r="A5563" s="216" t="s">
        <v>401</v>
      </c>
      <c r="B5563" s="72"/>
      <c r="C5563" s="76"/>
      <c r="D5563" s="76"/>
      <c r="E5563" s="69">
        <f t="shared" si="154"/>
        <v>0</v>
      </c>
    </row>
    <row r="5564" spans="1:5" x14ac:dyDescent="0.3">
      <c r="A5564" s="87" t="s">
        <v>1923</v>
      </c>
      <c r="B5564" s="72">
        <v>1400000</v>
      </c>
      <c r="C5564" s="76"/>
      <c r="D5564" s="76"/>
      <c r="E5564" s="72">
        <f t="shared" si="154"/>
        <v>1400000</v>
      </c>
    </row>
    <row r="5565" spans="1:5" x14ac:dyDescent="0.3">
      <c r="A5565" s="205" t="s">
        <v>138</v>
      </c>
      <c r="B5565" s="95">
        <v>1400000</v>
      </c>
      <c r="C5565" s="66"/>
      <c r="D5565" s="66"/>
      <c r="E5565" s="66">
        <f t="shared" si="154"/>
        <v>1400000</v>
      </c>
    </row>
    <row r="5566" spans="1:5" x14ac:dyDescent="0.3">
      <c r="A5566" s="260" t="s">
        <v>1151</v>
      </c>
      <c r="B5566" s="72"/>
      <c r="C5566" s="76"/>
      <c r="D5566" s="76"/>
      <c r="E5566" s="69">
        <f t="shared" si="154"/>
        <v>0</v>
      </c>
    </row>
    <row r="5567" spans="1:5" x14ac:dyDescent="0.3">
      <c r="A5567" s="216" t="s">
        <v>1924</v>
      </c>
      <c r="B5567" s="72"/>
      <c r="C5567" s="76"/>
      <c r="D5567" s="76"/>
      <c r="E5567" s="69">
        <f t="shared" si="154"/>
        <v>0</v>
      </c>
    </row>
    <row r="5568" spans="1:5" x14ac:dyDescent="0.3">
      <c r="A5568" s="204" t="s">
        <v>1152</v>
      </c>
      <c r="B5568" s="72">
        <v>1500000</v>
      </c>
      <c r="C5568" s="76"/>
      <c r="D5568" s="76"/>
      <c r="E5568" s="72">
        <f t="shared" si="154"/>
        <v>1500000</v>
      </c>
    </row>
    <row r="5569" spans="1:5" x14ac:dyDescent="0.3">
      <c r="A5569" s="87" t="s">
        <v>1925</v>
      </c>
      <c r="B5569" s="72"/>
      <c r="C5569" s="76"/>
      <c r="D5569" s="76"/>
      <c r="E5569" s="69">
        <f t="shared" si="154"/>
        <v>0</v>
      </c>
    </row>
    <row r="5570" spans="1:5" x14ac:dyDescent="0.3">
      <c r="A5570" s="205" t="s">
        <v>731</v>
      </c>
      <c r="B5570" s="66">
        <v>1500000</v>
      </c>
      <c r="C5570" s="66"/>
      <c r="D5570" s="66"/>
      <c r="E5570" s="66">
        <f t="shared" si="154"/>
        <v>1500000</v>
      </c>
    </row>
    <row r="5571" spans="1:5" x14ac:dyDescent="0.3">
      <c r="A5571" s="498"/>
      <c r="B5571" s="76"/>
      <c r="C5571" s="76"/>
      <c r="D5571" s="76"/>
      <c r="E5571" s="76"/>
    </row>
    <row r="5572" spans="1:5" x14ac:dyDescent="0.3">
      <c r="A5572" s="497" t="s">
        <v>203</v>
      </c>
      <c r="B5572" s="66">
        <f>B5531</f>
        <v>7200000</v>
      </c>
      <c r="C5572" s="66">
        <f>C5531</f>
        <v>0</v>
      </c>
      <c r="D5572" s="66">
        <f>D5531</f>
        <v>0</v>
      </c>
      <c r="E5572" s="66">
        <f>E5531</f>
        <v>7200000</v>
      </c>
    </row>
    <row r="5573" spans="1:5" x14ac:dyDescent="0.3">
      <c r="A5573" s="498"/>
      <c r="B5573" s="76"/>
      <c r="C5573" s="76"/>
      <c r="D5573" s="76"/>
      <c r="E5573" s="76"/>
    </row>
    <row r="5574" spans="1:5" x14ac:dyDescent="0.3">
      <c r="A5574" s="498"/>
      <c r="B5574" s="76"/>
      <c r="C5574" s="76"/>
      <c r="D5574" s="76"/>
      <c r="E5574" s="76"/>
    </row>
    <row r="5575" spans="1:5" x14ac:dyDescent="0.3">
      <c r="A5575" s="495" t="s">
        <v>1946</v>
      </c>
      <c r="B5575" s="76"/>
      <c r="C5575" s="76"/>
      <c r="D5575" s="76"/>
      <c r="E5575" s="76"/>
    </row>
    <row r="5576" spans="1:5" x14ac:dyDescent="0.3">
      <c r="A5576" s="205" t="s">
        <v>57</v>
      </c>
      <c r="B5576" s="66">
        <v>8576000</v>
      </c>
      <c r="C5576" s="66"/>
      <c r="D5576" s="66"/>
      <c r="E5576" s="66">
        <f>B5576+C5576-D5576</f>
        <v>8576000</v>
      </c>
    </row>
    <row r="5577" spans="1:5" x14ac:dyDescent="0.3">
      <c r="A5577" s="174" t="s">
        <v>58</v>
      </c>
      <c r="B5577" s="69"/>
      <c r="C5577" s="76"/>
      <c r="D5577" s="76"/>
      <c r="E5577" s="69">
        <f t="shared" ref="E5577:E5620" si="156">B5577+C5577-D5577</f>
        <v>0</v>
      </c>
    </row>
    <row r="5578" spans="1:5" x14ac:dyDescent="0.3">
      <c r="A5578" s="87" t="s">
        <v>60</v>
      </c>
      <c r="B5578" s="69"/>
      <c r="C5578" s="76"/>
      <c r="D5578" s="76"/>
      <c r="E5578" s="69">
        <f t="shared" si="156"/>
        <v>0</v>
      </c>
    </row>
    <row r="5579" spans="1:5" x14ac:dyDescent="0.3">
      <c r="A5579" s="205" t="s">
        <v>138</v>
      </c>
      <c r="B5579" s="66">
        <v>0</v>
      </c>
      <c r="C5579" s="66"/>
      <c r="D5579" s="66"/>
      <c r="E5579" s="66">
        <f t="shared" si="156"/>
        <v>0</v>
      </c>
    </row>
    <row r="5580" spans="1:5" x14ac:dyDescent="0.3">
      <c r="A5580" s="174" t="s">
        <v>62</v>
      </c>
      <c r="B5580" s="69"/>
      <c r="C5580" s="76"/>
      <c r="D5580" s="76"/>
      <c r="E5580" s="69">
        <f t="shared" si="156"/>
        <v>0</v>
      </c>
    </row>
    <row r="5581" spans="1:5" x14ac:dyDescent="0.3">
      <c r="A5581" s="87" t="s">
        <v>64</v>
      </c>
      <c r="B5581" s="69"/>
      <c r="C5581" s="76"/>
      <c r="D5581" s="76"/>
      <c r="E5581" s="69">
        <f t="shared" si="156"/>
        <v>0</v>
      </c>
    </row>
    <row r="5582" spans="1:5" x14ac:dyDescent="0.3">
      <c r="A5582" s="205" t="s">
        <v>56</v>
      </c>
      <c r="B5582" s="95">
        <v>0</v>
      </c>
      <c r="C5582" s="66"/>
      <c r="D5582" s="66"/>
      <c r="E5582" s="66">
        <f t="shared" si="156"/>
        <v>0</v>
      </c>
    </row>
    <row r="5583" spans="1:5" x14ac:dyDescent="0.3">
      <c r="A5583" s="203" t="s">
        <v>1124</v>
      </c>
      <c r="B5583" s="72"/>
      <c r="C5583" s="76"/>
      <c r="D5583" s="76"/>
      <c r="E5583" s="69">
        <f t="shared" si="156"/>
        <v>0</v>
      </c>
    </row>
    <row r="5584" spans="1:5" x14ac:dyDescent="0.3">
      <c r="A5584" s="87" t="s">
        <v>66</v>
      </c>
      <c r="B5584" s="72"/>
      <c r="C5584" s="76"/>
      <c r="D5584" s="76"/>
      <c r="E5584" s="69">
        <f t="shared" si="156"/>
        <v>0</v>
      </c>
    </row>
    <row r="5585" spans="1:5" x14ac:dyDescent="0.3">
      <c r="A5585" s="87" t="s">
        <v>1917</v>
      </c>
      <c r="B5585" s="72"/>
      <c r="C5585" s="76"/>
      <c r="D5585" s="76"/>
      <c r="E5585" s="69">
        <f t="shared" si="156"/>
        <v>0</v>
      </c>
    </row>
    <row r="5586" spans="1:5" x14ac:dyDescent="0.3">
      <c r="A5586" s="87" t="s">
        <v>68</v>
      </c>
      <c r="B5586" s="72">
        <v>550000</v>
      </c>
      <c r="C5586" s="76"/>
      <c r="D5586" s="76"/>
      <c r="E5586" s="72">
        <f t="shared" si="156"/>
        <v>550000</v>
      </c>
    </row>
    <row r="5587" spans="1:5" x14ac:dyDescent="0.3">
      <c r="A5587" s="205" t="s">
        <v>56</v>
      </c>
      <c r="B5587" s="66">
        <v>550000</v>
      </c>
      <c r="C5587" s="66"/>
      <c r="D5587" s="66"/>
      <c r="E5587" s="66">
        <f t="shared" si="156"/>
        <v>550000</v>
      </c>
    </row>
    <row r="5588" spans="1:5" x14ac:dyDescent="0.3">
      <c r="A5588" s="260" t="s">
        <v>1129</v>
      </c>
      <c r="B5588" s="72"/>
      <c r="C5588" s="76"/>
      <c r="D5588" s="76"/>
      <c r="E5588" s="69">
        <f t="shared" si="156"/>
        <v>0</v>
      </c>
    </row>
    <row r="5589" spans="1:5" x14ac:dyDescent="0.3">
      <c r="A5589" s="216" t="s">
        <v>73</v>
      </c>
      <c r="B5589" s="72"/>
      <c r="C5589" s="76"/>
      <c r="D5589" s="76"/>
      <c r="E5589" s="69">
        <f t="shared" si="156"/>
        <v>0</v>
      </c>
    </row>
    <row r="5590" spans="1:5" x14ac:dyDescent="0.3">
      <c r="A5590" s="87" t="s">
        <v>146</v>
      </c>
      <c r="B5590" s="72"/>
      <c r="C5590" s="76"/>
      <c r="D5590" s="76"/>
      <c r="E5590" s="69">
        <f t="shared" si="156"/>
        <v>0</v>
      </c>
    </row>
    <row r="5591" spans="1:5" x14ac:dyDescent="0.3">
      <c r="A5591" s="205" t="s">
        <v>56</v>
      </c>
      <c r="B5591" s="95">
        <v>0</v>
      </c>
      <c r="C5591" s="66"/>
      <c r="D5591" s="66"/>
      <c r="E5591" s="66">
        <f t="shared" si="156"/>
        <v>0</v>
      </c>
    </row>
    <row r="5592" spans="1:5" x14ac:dyDescent="0.3">
      <c r="A5592" s="174" t="s">
        <v>80</v>
      </c>
      <c r="B5592" s="72"/>
      <c r="C5592" s="76"/>
      <c r="D5592" s="76"/>
      <c r="E5592" s="69">
        <f t="shared" si="156"/>
        <v>0</v>
      </c>
    </row>
    <row r="5593" spans="1:5" x14ac:dyDescent="0.3">
      <c r="A5593" s="87" t="s">
        <v>1918</v>
      </c>
      <c r="B5593" s="72"/>
      <c r="C5593" s="76"/>
      <c r="D5593" s="76"/>
      <c r="E5593" s="69">
        <f t="shared" si="156"/>
        <v>0</v>
      </c>
    </row>
    <row r="5594" spans="1:5" x14ac:dyDescent="0.3">
      <c r="A5594" s="87" t="s">
        <v>1942</v>
      </c>
      <c r="B5594" s="72"/>
      <c r="C5594" s="76"/>
      <c r="D5594" s="76"/>
      <c r="E5594" s="69">
        <f t="shared" si="156"/>
        <v>0</v>
      </c>
    </row>
    <row r="5595" spans="1:5" x14ac:dyDescent="0.3">
      <c r="A5595" s="87" t="s">
        <v>1943</v>
      </c>
      <c r="B5595" s="72"/>
      <c r="C5595" s="76"/>
      <c r="D5595" s="76"/>
      <c r="E5595" s="69">
        <f t="shared" si="156"/>
        <v>0</v>
      </c>
    </row>
    <row r="5596" spans="1:5" x14ac:dyDescent="0.3">
      <c r="A5596" s="87" t="s">
        <v>1944</v>
      </c>
      <c r="B5596" s="72"/>
      <c r="C5596" s="76"/>
      <c r="D5596" s="76"/>
      <c r="E5596" s="69">
        <f t="shared" si="156"/>
        <v>0</v>
      </c>
    </row>
    <row r="5597" spans="1:5" x14ac:dyDescent="0.3">
      <c r="A5597" s="87" t="s">
        <v>308</v>
      </c>
      <c r="B5597" s="72"/>
      <c r="C5597" s="76"/>
      <c r="D5597" s="76"/>
      <c r="E5597" s="69">
        <f t="shared" si="156"/>
        <v>0</v>
      </c>
    </row>
    <row r="5598" spans="1:5" x14ac:dyDescent="0.3">
      <c r="A5598" s="87" t="s">
        <v>81</v>
      </c>
      <c r="B5598" s="72">
        <v>200000</v>
      </c>
      <c r="C5598" s="76"/>
      <c r="D5598" s="76"/>
      <c r="E5598" s="72">
        <f t="shared" si="156"/>
        <v>200000</v>
      </c>
    </row>
    <row r="5599" spans="1:5" x14ac:dyDescent="0.3">
      <c r="A5599" s="87" t="s">
        <v>184</v>
      </c>
      <c r="B5599" s="72"/>
      <c r="C5599" s="76"/>
      <c r="D5599" s="76"/>
      <c r="E5599" s="69">
        <f t="shared" si="156"/>
        <v>0</v>
      </c>
    </row>
    <row r="5600" spans="1:5" x14ac:dyDescent="0.3">
      <c r="A5600" s="205" t="s">
        <v>56</v>
      </c>
      <c r="B5600" s="66">
        <v>200000</v>
      </c>
      <c r="C5600" s="66"/>
      <c r="D5600" s="66"/>
      <c r="E5600" s="66">
        <f t="shared" si="156"/>
        <v>200000</v>
      </c>
    </row>
    <row r="5601" spans="1:5" x14ac:dyDescent="0.3">
      <c r="A5601" s="174" t="s">
        <v>82</v>
      </c>
      <c r="B5601" s="72"/>
      <c r="C5601" s="76"/>
      <c r="D5601" s="76"/>
      <c r="E5601" s="69">
        <f t="shared" si="156"/>
        <v>0</v>
      </c>
    </row>
    <row r="5602" spans="1:5" x14ac:dyDescent="0.3">
      <c r="A5602" s="87" t="s">
        <v>1919</v>
      </c>
      <c r="B5602" s="72">
        <v>0</v>
      </c>
      <c r="C5602" s="76"/>
      <c r="D5602" s="76"/>
      <c r="E5602" s="69">
        <f t="shared" si="156"/>
        <v>0</v>
      </c>
    </row>
    <row r="5603" spans="1:5" x14ac:dyDescent="0.3">
      <c r="A5603" s="87" t="s">
        <v>83</v>
      </c>
      <c r="B5603" s="72">
        <v>320000</v>
      </c>
      <c r="C5603" s="76"/>
      <c r="D5603" s="76"/>
      <c r="E5603" s="72">
        <f t="shared" si="156"/>
        <v>320000</v>
      </c>
    </row>
    <row r="5604" spans="1:5" x14ac:dyDescent="0.3">
      <c r="A5604" s="205" t="s">
        <v>56</v>
      </c>
      <c r="B5604" s="66">
        <v>320000</v>
      </c>
      <c r="C5604" s="66"/>
      <c r="D5604" s="66"/>
      <c r="E5604" s="66">
        <f t="shared" si="156"/>
        <v>320000</v>
      </c>
    </row>
    <row r="5605" spans="1:5" x14ac:dyDescent="0.3">
      <c r="A5605" s="260" t="s">
        <v>1141</v>
      </c>
      <c r="B5605" s="72"/>
      <c r="C5605" s="76"/>
      <c r="D5605" s="76"/>
      <c r="E5605" s="69">
        <f t="shared" si="156"/>
        <v>0</v>
      </c>
    </row>
    <row r="5606" spans="1:5" x14ac:dyDescent="0.3">
      <c r="A5606" s="216" t="s">
        <v>1921</v>
      </c>
      <c r="B5606" s="72">
        <v>970000</v>
      </c>
      <c r="C5606" s="76"/>
      <c r="D5606" s="76"/>
      <c r="E5606" s="72">
        <f t="shared" si="156"/>
        <v>970000</v>
      </c>
    </row>
    <row r="5607" spans="1:5" x14ac:dyDescent="0.3">
      <c r="A5607" s="216" t="s">
        <v>1922</v>
      </c>
      <c r="B5607" s="72"/>
      <c r="C5607" s="76"/>
      <c r="D5607" s="76"/>
      <c r="E5607" s="72">
        <f t="shared" si="156"/>
        <v>0</v>
      </c>
    </row>
    <row r="5608" spans="1:5" x14ac:dyDescent="0.3">
      <c r="A5608" s="87" t="s">
        <v>86</v>
      </c>
      <c r="B5608" s="72">
        <v>886000</v>
      </c>
      <c r="C5608" s="76"/>
      <c r="D5608" s="76"/>
      <c r="E5608" s="72">
        <f t="shared" si="156"/>
        <v>886000</v>
      </c>
    </row>
    <row r="5609" spans="1:5" x14ac:dyDescent="0.3">
      <c r="A5609" s="87" t="s">
        <v>90</v>
      </c>
      <c r="B5609" s="72">
        <v>2650000</v>
      </c>
      <c r="C5609" s="76"/>
      <c r="D5609" s="76"/>
      <c r="E5609" s="72">
        <f t="shared" si="156"/>
        <v>2650000</v>
      </c>
    </row>
    <row r="5610" spans="1:5" x14ac:dyDescent="0.3">
      <c r="A5610" s="205" t="s">
        <v>56</v>
      </c>
      <c r="B5610" s="95">
        <v>4506000</v>
      </c>
      <c r="C5610" s="66"/>
      <c r="D5610" s="66"/>
      <c r="E5610" s="66">
        <f t="shared" si="156"/>
        <v>4506000</v>
      </c>
    </row>
    <row r="5611" spans="1:5" x14ac:dyDescent="0.3">
      <c r="A5611" s="174" t="s">
        <v>91</v>
      </c>
      <c r="B5611" s="72"/>
      <c r="C5611" s="76"/>
      <c r="D5611" s="76"/>
      <c r="E5611" s="69">
        <f t="shared" si="156"/>
        <v>0</v>
      </c>
    </row>
    <row r="5612" spans="1:5" x14ac:dyDescent="0.3">
      <c r="A5612" s="87" t="s">
        <v>92</v>
      </c>
      <c r="B5612" s="72"/>
      <c r="C5612" s="76"/>
      <c r="D5612" s="76"/>
      <c r="E5612" s="69">
        <f t="shared" si="156"/>
        <v>0</v>
      </c>
    </row>
    <row r="5613" spans="1:5" x14ac:dyDescent="0.3">
      <c r="A5613" s="216" t="s">
        <v>401</v>
      </c>
      <c r="B5613" s="72"/>
      <c r="C5613" s="76"/>
      <c r="D5613" s="76"/>
      <c r="E5613" s="69">
        <f t="shared" si="156"/>
        <v>0</v>
      </c>
    </row>
    <row r="5614" spans="1:5" x14ac:dyDescent="0.3">
      <c r="A5614" s="87" t="s">
        <v>1923</v>
      </c>
      <c r="B5614" s="72">
        <v>1500000</v>
      </c>
      <c r="C5614" s="76"/>
      <c r="D5614" s="76"/>
      <c r="E5614" s="72">
        <f t="shared" si="156"/>
        <v>1500000</v>
      </c>
    </row>
    <row r="5615" spans="1:5" x14ac:dyDescent="0.3">
      <c r="A5615" s="205" t="s">
        <v>138</v>
      </c>
      <c r="B5615" s="95">
        <v>1500000</v>
      </c>
      <c r="C5615" s="66"/>
      <c r="D5615" s="66"/>
      <c r="E5615" s="66">
        <f t="shared" si="156"/>
        <v>1500000</v>
      </c>
    </row>
    <row r="5616" spans="1:5" x14ac:dyDescent="0.3">
      <c r="A5616" s="260" t="s">
        <v>1151</v>
      </c>
      <c r="B5616" s="72"/>
      <c r="C5616" s="76"/>
      <c r="D5616" s="76"/>
      <c r="E5616" s="69">
        <f t="shared" si="156"/>
        <v>0</v>
      </c>
    </row>
    <row r="5617" spans="1:5" x14ac:dyDescent="0.3">
      <c r="A5617" s="216" t="s">
        <v>1924</v>
      </c>
      <c r="B5617" s="72"/>
      <c r="C5617" s="76"/>
      <c r="D5617" s="76"/>
      <c r="E5617" s="69">
        <f t="shared" si="156"/>
        <v>0</v>
      </c>
    </row>
    <row r="5618" spans="1:5" x14ac:dyDescent="0.3">
      <c r="A5618" s="204" t="s">
        <v>1152</v>
      </c>
      <c r="B5618" s="72">
        <v>1500000</v>
      </c>
      <c r="C5618" s="76"/>
      <c r="D5618" s="76"/>
      <c r="E5618" s="72">
        <f t="shared" si="156"/>
        <v>1500000</v>
      </c>
    </row>
    <row r="5619" spans="1:5" x14ac:dyDescent="0.3">
      <c r="A5619" s="87" t="s">
        <v>1925</v>
      </c>
      <c r="B5619" s="72"/>
      <c r="C5619" s="76"/>
      <c r="D5619" s="76"/>
      <c r="E5619" s="69">
        <f t="shared" si="156"/>
        <v>0</v>
      </c>
    </row>
    <row r="5620" spans="1:5" x14ac:dyDescent="0.3">
      <c r="A5620" s="205" t="s">
        <v>731</v>
      </c>
      <c r="B5620" s="66">
        <v>1500000</v>
      </c>
      <c r="C5620" s="66"/>
      <c r="D5620" s="66"/>
      <c r="E5620" s="66">
        <f t="shared" si="156"/>
        <v>1500000</v>
      </c>
    </row>
    <row r="5621" spans="1:5" x14ac:dyDescent="0.3">
      <c r="A5621" s="498"/>
      <c r="B5621" s="76"/>
      <c r="C5621" s="76"/>
      <c r="D5621" s="76"/>
      <c r="E5621" s="76"/>
    </row>
    <row r="5622" spans="1:5" x14ac:dyDescent="0.3">
      <c r="A5622" s="497" t="s">
        <v>203</v>
      </c>
      <c r="B5622" s="66">
        <f>B5576</f>
        <v>8576000</v>
      </c>
      <c r="C5622" s="66">
        <f>C5576</f>
        <v>0</v>
      </c>
      <c r="D5622" s="66">
        <f>D5576</f>
        <v>0</v>
      </c>
      <c r="E5622" s="66">
        <f>E5576</f>
        <v>8576000</v>
      </c>
    </row>
    <row r="5623" spans="1:5" x14ac:dyDescent="0.3">
      <c r="A5623" s="498"/>
      <c r="B5623" s="77"/>
      <c r="C5623" s="76"/>
      <c r="D5623" s="76"/>
      <c r="E5623" s="76"/>
    </row>
    <row r="5624" spans="1:5" x14ac:dyDescent="0.3">
      <c r="A5624" s="498"/>
      <c r="B5624" s="77"/>
      <c r="C5624" s="76"/>
      <c r="D5624" s="76"/>
      <c r="E5624" s="76"/>
    </row>
    <row r="5625" spans="1:5" x14ac:dyDescent="0.3">
      <c r="A5625" s="495" t="s">
        <v>1947</v>
      </c>
      <c r="B5625" s="77"/>
      <c r="C5625" s="76"/>
      <c r="D5625" s="76"/>
      <c r="E5625" s="76"/>
    </row>
    <row r="5626" spans="1:5" x14ac:dyDescent="0.3">
      <c r="A5626" s="205" t="s">
        <v>57</v>
      </c>
      <c r="B5626" s="66">
        <v>7245000</v>
      </c>
      <c r="C5626" s="66"/>
      <c r="D5626" s="66"/>
      <c r="E5626" s="66">
        <f>B5626+C5626-D5626</f>
        <v>7245000</v>
      </c>
    </row>
    <row r="5627" spans="1:5" x14ac:dyDescent="0.3">
      <c r="A5627" s="174" t="s">
        <v>58</v>
      </c>
      <c r="B5627" s="72"/>
      <c r="C5627" s="76"/>
      <c r="D5627" s="76"/>
      <c r="E5627" s="69">
        <f t="shared" ref="E5627:E5690" si="157">B5627+C5627-D5627</f>
        <v>0</v>
      </c>
    </row>
    <row r="5628" spans="1:5" x14ac:dyDescent="0.3">
      <c r="A5628" s="87" t="s">
        <v>60</v>
      </c>
      <c r="B5628" s="72"/>
      <c r="C5628" s="76"/>
      <c r="D5628" s="76"/>
      <c r="E5628" s="69">
        <f t="shared" si="157"/>
        <v>0</v>
      </c>
    </row>
    <row r="5629" spans="1:5" x14ac:dyDescent="0.3">
      <c r="A5629" s="205" t="s">
        <v>138</v>
      </c>
      <c r="B5629" s="95"/>
      <c r="C5629" s="66"/>
      <c r="D5629" s="66"/>
      <c r="E5629" s="66">
        <f t="shared" si="157"/>
        <v>0</v>
      </c>
    </row>
    <row r="5630" spans="1:5" x14ac:dyDescent="0.3">
      <c r="A5630" s="174" t="s">
        <v>62</v>
      </c>
      <c r="B5630" s="72"/>
      <c r="C5630" s="76"/>
      <c r="D5630" s="76"/>
      <c r="E5630" s="69">
        <f t="shared" si="157"/>
        <v>0</v>
      </c>
    </row>
    <row r="5631" spans="1:5" x14ac:dyDescent="0.3">
      <c r="A5631" s="87" t="s">
        <v>64</v>
      </c>
      <c r="B5631" s="72"/>
      <c r="C5631" s="76"/>
      <c r="D5631" s="76"/>
      <c r="E5631" s="69">
        <f t="shared" si="157"/>
        <v>0</v>
      </c>
    </row>
    <row r="5632" spans="1:5" x14ac:dyDescent="0.3">
      <c r="A5632" s="205" t="s">
        <v>56</v>
      </c>
      <c r="B5632" s="95">
        <v>0</v>
      </c>
      <c r="C5632" s="66"/>
      <c r="D5632" s="66"/>
      <c r="E5632" s="66">
        <f t="shared" si="157"/>
        <v>0</v>
      </c>
    </row>
    <row r="5633" spans="1:5" x14ac:dyDescent="0.3">
      <c r="A5633" s="203" t="s">
        <v>1124</v>
      </c>
      <c r="B5633" s="72"/>
      <c r="C5633" s="76"/>
      <c r="D5633" s="76"/>
      <c r="E5633" s="69">
        <f t="shared" si="157"/>
        <v>0</v>
      </c>
    </row>
    <row r="5634" spans="1:5" x14ac:dyDescent="0.3">
      <c r="A5634" s="87" t="s">
        <v>66</v>
      </c>
      <c r="B5634" s="72"/>
      <c r="C5634" s="76"/>
      <c r="D5634" s="76"/>
      <c r="E5634" s="69">
        <f t="shared" si="157"/>
        <v>0</v>
      </c>
    </row>
    <row r="5635" spans="1:5" x14ac:dyDescent="0.3">
      <c r="A5635" s="87" t="s">
        <v>1917</v>
      </c>
      <c r="B5635" s="72"/>
      <c r="C5635" s="76"/>
      <c r="D5635" s="76"/>
      <c r="E5635" s="69">
        <f t="shared" si="157"/>
        <v>0</v>
      </c>
    </row>
    <row r="5636" spans="1:5" x14ac:dyDescent="0.3">
      <c r="A5636" s="87" t="s">
        <v>68</v>
      </c>
      <c r="B5636" s="72">
        <v>500000</v>
      </c>
      <c r="C5636" s="76"/>
      <c r="D5636" s="76"/>
      <c r="E5636" s="72">
        <f t="shared" si="157"/>
        <v>500000</v>
      </c>
    </row>
    <row r="5637" spans="1:5" x14ac:dyDescent="0.3">
      <c r="A5637" s="205" t="s">
        <v>56</v>
      </c>
      <c r="B5637" s="66">
        <v>500000</v>
      </c>
      <c r="C5637" s="66"/>
      <c r="D5637" s="66"/>
      <c r="E5637" s="66">
        <f t="shared" si="157"/>
        <v>500000</v>
      </c>
    </row>
    <row r="5638" spans="1:5" x14ac:dyDescent="0.3">
      <c r="A5638" s="260" t="s">
        <v>1129</v>
      </c>
      <c r="B5638" s="72"/>
      <c r="C5638" s="76"/>
      <c r="D5638" s="76"/>
      <c r="E5638" s="69">
        <f t="shared" si="157"/>
        <v>0</v>
      </c>
    </row>
    <row r="5639" spans="1:5" x14ac:dyDescent="0.3">
      <c r="A5639" s="216" t="s">
        <v>73</v>
      </c>
      <c r="B5639" s="72"/>
      <c r="C5639" s="76"/>
      <c r="D5639" s="76"/>
      <c r="E5639" s="69">
        <f t="shared" si="157"/>
        <v>0</v>
      </c>
    </row>
    <row r="5640" spans="1:5" x14ac:dyDescent="0.3">
      <c r="A5640" s="87" t="s">
        <v>146</v>
      </c>
      <c r="B5640" s="72"/>
      <c r="C5640" s="76"/>
      <c r="D5640" s="76"/>
      <c r="E5640" s="69">
        <f t="shared" si="157"/>
        <v>0</v>
      </c>
    </row>
    <row r="5641" spans="1:5" x14ac:dyDescent="0.3">
      <c r="A5641" s="205" t="s">
        <v>56</v>
      </c>
      <c r="B5641" s="95">
        <v>0</v>
      </c>
      <c r="C5641" s="66"/>
      <c r="D5641" s="66"/>
      <c r="E5641" s="66">
        <f t="shared" si="157"/>
        <v>0</v>
      </c>
    </row>
    <row r="5642" spans="1:5" x14ac:dyDescent="0.3">
      <c r="A5642" s="174" t="s">
        <v>80</v>
      </c>
      <c r="B5642" s="72"/>
      <c r="C5642" s="76"/>
      <c r="D5642" s="76"/>
      <c r="E5642" s="69">
        <f t="shared" si="157"/>
        <v>0</v>
      </c>
    </row>
    <row r="5643" spans="1:5" x14ac:dyDescent="0.3">
      <c r="A5643" s="87" t="s">
        <v>1918</v>
      </c>
      <c r="B5643" s="72"/>
      <c r="C5643" s="76"/>
      <c r="D5643" s="76"/>
      <c r="E5643" s="69">
        <f t="shared" si="157"/>
        <v>0</v>
      </c>
    </row>
    <row r="5644" spans="1:5" x14ac:dyDescent="0.3">
      <c r="A5644" s="87" t="s">
        <v>1942</v>
      </c>
      <c r="B5644" s="72"/>
      <c r="C5644" s="76"/>
      <c r="D5644" s="76"/>
      <c r="E5644" s="69">
        <f t="shared" si="157"/>
        <v>0</v>
      </c>
    </row>
    <row r="5645" spans="1:5" x14ac:dyDescent="0.3">
      <c r="A5645" s="87" t="s">
        <v>1943</v>
      </c>
      <c r="B5645" s="72"/>
      <c r="C5645" s="76"/>
      <c r="D5645" s="76"/>
      <c r="E5645" s="69">
        <f t="shared" si="157"/>
        <v>0</v>
      </c>
    </row>
    <row r="5646" spans="1:5" x14ac:dyDescent="0.3">
      <c r="A5646" s="87" t="s">
        <v>1944</v>
      </c>
      <c r="B5646" s="72"/>
      <c r="C5646" s="76"/>
      <c r="D5646" s="76"/>
      <c r="E5646" s="69">
        <f t="shared" si="157"/>
        <v>0</v>
      </c>
    </row>
    <row r="5647" spans="1:5" x14ac:dyDescent="0.3">
      <c r="A5647" s="87" t="s">
        <v>308</v>
      </c>
      <c r="B5647" s="72"/>
      <c r="C5647" s="76"/>
      <c r="D5647" s="76"/>
      <c r="E5647" s="69">
        <f t="shared" si="157"/>
        <v>0</v>
      </c>
    </row>
    <row r="5648" spans="1:5" x14ac:dyDescent="0.3">
      <c r="A5648" s="87" t="s">
        <v>81</v>
      </c>
      <c r="B5648" s="72">
        <v>200000</v>
      </c>
      <c r="C5648" s="76"/>
      <c r="D5648" s="76"/>
      <c r="E5648" s="72">
        <f t="shared" si="157"/>
        <v>200000</v>
      </c>
    </row>
    <row r="5649" spans="1:5" x14ac:dyDescent="0.3">
      <c r="A5649" s="87" t="s">
        <v>184</v>
      </c>
      <c r="B5649" s="72"/>
      <c r="C5649" s="76"/>
      <c r="D5649" s="76"/>
      <c r="E5649" s="69">
        <f t="shared" si="157"/>
        <v>0</v>
      </c>
    </row>
    <row r="5650" spans="1:5" x14ac:dyDescent="0.3">
      <c r="A5650" s="205" t="s">
        <v>56</v>
      </c>
      <c r="B5650" s="66">
        <v>200000</v>
      </c>
      <c r="C5650" s="66"/>
      <c r="D5650" s="66"/>
      <c r="E5650" s="66">
        <f t="shared" si="157"/>
        <v>200000</v>
      </c>
    </row>
    <row r="5651" spans="1:5" x14ac:dyDescent="0.3">
      <c r="A5651" s="174" t="s">
        <v>82</v>
      </c>
      <c r="B5651" s="72"/>
      <c r="C5651" s="76"/>
      <c r="D5651" s="76"/>
      <c r="E5651" s="69">
        <f t="shared" si="157"/>
        <v>0</v>
      </c>
    </row>
    <row r="5652" spans="1:5" x14ac:dyDescent="0.3">
      <c r="A5652" s="87" t="s">
        <v>1919</v>
      </c>
      <c r="B5652" s="72"/>
      <c r="C5652" s="76"/>
      <c r="D5652" s="76"/>
      <c r="E5652" s="69">
        <f t="shared" si="157"/>
        <v>0</v>
      </c>
    </row>
    <row r="5653" spans="1:5" x14ac:dyDescent="0.3">
      <c r="A5653" s="87" t="s">
        <v>83</v>
      </c>
      <c r="B5653" s="72">
        <v>420000</v>
      </c>
      <c r="C5653" s="76"/>
      <c r="D5653" s="76"/>
      <c r="E5653" s="72">
        <f t="shared" si="157"/>
        <v>420000</v>
      </c>
    </row>
    <row r="5654" spans="1:5" x14ac:dyDescent="0.3">
      <c r="A5654" s="205" t="s">
        <v>56</v>
      </c>
      <c r="B5654" s="66">
        <v>420000</v>
      </c>
      <c r="C5654" s="66"/>
      <c r="D5654" s="66"/>
      <c r="E5654" s="66">
        <f t="shared" si="157"/>
        <v>420000</v>
      </c>
    </row>
    <row r="5655" spans="1:5" x14ac:dyDescent="0.3">
      <c r="A5655" s="260" t="s">
        <v>1141</v>
      </c>
      <c r="B5655" s="72"/>
      <c r="C5655" s="76"/>
      <c r="D5655" s="76"/>
      <c r="E5655" s="69">
        <f t="shared" si="157"/>
        <v>0</v>
      </c>
    </row>
    <row r="5656" spans="1:5" x14ac:dyDescent="0.3">
      <c r="A5656" s="216" t="s">
        <v>1921</v>
      </c>
      <c r="B5656" s="72">
        <v>550000</v>
      </c>
      <c r="C5656" s="76"/>
      <c r="D5656" s="76"/>
      <c r="E5656" s="72">
        <f t="shared" si="157"/>
        <v>550000</v>
      </c>
    </row>
    <row r="5657" spans="1:5" x14ac:dyDescent="0.3">
      <c r="A5657" s="216" t="s">
        <v>1922</v>
      </c>
      <c r="B5657" s="72"/>
      <c r="C5657" s="76"/>
      <c r="D5657" s="76"/>
      <c r="E5657" s="72">
        <f t="shared" si="157"/>
        <v>0</v>
      </c>
    </row>
    <row r="5658" spans="1:5" x14ac:dyDescent="0.3">
      <c r="A5658" s="87" t="s">
        <v>86</v>
      </c>
      <c r="B5658" s="72">
        <v>550000</v>
      </c>
      <c r="C5658" s="76"/>
      <c r="D5658" s="76"/>
      <c r="E5658" s="72">
        <f t="shared" si="157"/>
        <v>550000</v>
      </c>
    </row>
    <row r="5659" spans="1:5" x14ac:dyDescent="0.3">
      <c r="A5659" s="87" t="s">
        <v>90</v>
      </c>
      <c r="B5659" s="72">
        <v>2525000</v>
      </c>
      <c r="C5659" s="69"/>
      <c r="D5659" s="69"/>
      <c r="E5659" s="72">
        <f t="shared" si="157"/>
        <v>2525000</v>
      </c>
    </row>
    <row r="5660" spans="1:5" x14ac:dyDescent="0.3">
      <c r="A5660" s="205" t="s">
        <v>56</v>
      </c>
      <c r="B5660" s="66">
        <v>3625000</v>
      </c>
      <c r="C5660" s="66"/>
      <c r="D5660" s="66"/>
      <c r="E5660" s="66">
        <f t="shared" si="157"/>
        <v>3625000</v>
      </c>
    </row>
    <row r="5661" spans="1:5" x14ac:dyDescent="0.3">
      <c r="A5661" s="174" t="s">
        <v>91</v>
      </c>
      <c r="B5661" s="72"/>
      <c r="C5661" s="76"/>
      <c r="D5661" s="76"/>
      <c r="E5661" s="69">
        <f t="shared" si="157"/>
        <v>0</v>
      </c>
    </row>
    <row r="5662" spans="1:5" x14ac:dyDescent="0.3">
      <c r="A5662" s="87" t="s">
        <v>92</v>
      </c>
      <c r="B5662" s="72"/>
      <c r="C5662" s="76"/>
      <c r="D5662" s="76"/>
      <c r="E5662" s="69">
        <f t="shared" si="157"/>
        <v>0</v>
      </c>
    </row>
    <row r="5663" spans="1:5" x14ac:dyDescent="0.3">
      <c r="A5663" s="216" t="s">
        <v>401</v>
      </c>
      <c r="B5663" s="72"/>
      <c r="C5663" s="76"/>
      <c r="D5663" s="76"/>
      <c r="E5663" s="69">
        <f t="shared" si="157"/>
        <v>0</v>
      </c>
    </row>
    <row r="5664" spans="1:5" x14ac:dyDescent="0.3">
      <c r="A5664" s="87" t="s">
        <v>1923</v>
      </c>
      <c r="B5664" s="72">
        <v>1000000</v>
      </c>
      <c r="C5664" s="76"/>
      <c r="D5664" s="76"/>
      <c r="E5664" s="72">
        <f t="shared" si="157"/>
        <v>1000000</v>
      </c>
    </row>
    <row r="5665" spans="1:5" x14ac:dyDescent="0.3">
      <c r="A5665" s="205" t="s">
        <v>138</v>
      </c>
      <c r="B5665" s="66">
        <v>1000000</v>
      </c>
      <c r="C5665" s="66"/>
      <c r="D5665" s="66"/>
      <c r="E5665" s="66">
        <f t="shared" si="157"/>
        <v>1000000</v>
      </c>
    </row>
    <row r="5666" spans="1:5" x14ac:dyDescent="0.3">
      <c r="A5666" s="260" t="s">
        <v>1151</v>
      </c>
      <c r="B5666" s="72"/>
      <c r="C5666" s="76"/>
      <c r="D5666" s="76"/>
      <c r="E5666" s="69">
        <f t="shared" si="157"/>
        <v>0</v>
      </c>
    </row>
    <row r="5667" spans="1:5" x14ac:dyDescent="0.3">
      <c r="A5667" s="216" t="s">
        <v>1924</v>
      </c>
      <c r="B5667" s="72"/>
      <c r="C5667" s="76"/>
      <c r="D5667" s="76"/>
      <c r="E5667" s="69">
        <f t="shared" si="157"/>
        <v>0</v>
      </c>
    </row>
    <row r="5668" spans="1:5" x14ac:dyDescent="0.3">
      <c r="A5668" s="204" t="s">
        <v>1152</v>
      </c>
      <c r="B5668" s="72">
        <v>1500000</v>
      </c>
      <c r="C5668" s="76"/>
      <c r="D5668" s="76"/>
      <c r="E5668" s="72">
        <f t="shared" si="157"/>
        <v>1500000</v>
      </c>
    </row>
    <row r="5669" spans="1:5" x14ac:dyDescent="0.3">
      <c r="A5669" s="87" t="s">
        <v>1925</v>
      </c>
      <c r="B5669" s="72"/>
      <c r="C5669" s="76"/>
      <c r="D5669" s="76"/>
      <c r="E5669" s="69">
        <f t="shared" si="157"/>
        <v>0</v>
      </c>
    </row>
    <row r="5670" spans="1:5" x14ac:dyDescent="0.3">
      <c r="A5670" s="205" t="s">
        <v>731</v>
      </c>
      <c r="B5670" s="66">
        <v>1500000</v>
      </c>
      <c r="C5670" s="66"/>
      <c r="D5670" s="66"/>
      <c r="E5670" s="66">
        <f t="shared" si="157"/>
        <v>1500000</v>
      </c>
    </row>
    <row r="5671" spans="1:5" x14ac:dyDescent="0.3">
      <c r="A5671" s="498"/>
      <c r="B5671" s="76"/>
      <c r="C5671" s="76"/>
      <c r="D5671" s="76"/>
      <c r="E5671" s="69">
        <f t="shared" si="157"/>
        <v>0</v>
      </c>
    </row>
    <row r="5672" spans="1:5" x14ac:dyDescent="0.3">
      <c r="A5672" s="495" t="s">
        <v>1948</v>
      </c>
      <c r="B5672" s="76"/>
      <c r="C5672" s="76"/>
      <c r="D5672" s="76"/>
      <c r="E5672" s="69">
        <f t="shared" si="157"/>
        <v>0</v>
      </c>
    </row>
    <row r="5673" spans="1:5" x14ac:dyDescent="0.3">
      <c r="A5673" s="205" t="s">
        <v>57</v>
      </c>
      <c r="B5673" s="66">
        <v>4780000</v>
      </c>
      <c r="C5673" s="66"/>
      <c r="D5673" s="66"/>
      <c r="E5673" s="66">
        <f t="shared" si="157"/>
        <v>4780000</v>
      </c>
    </row>
    <row r="5674" spans="1:5" x14ac:dyDescent="0.3">
      <c r="A5674" s="174" t="s">
        <v>58</v>
      </c>
      <c r="B5674" s="72"/>
      <c r="C5674" s="76"/>
      <c r="D5674" s="76"/>
      <c r="E5674" s="69">
        <f t="shared" si="157"/>
        <v>0</v>
      </c>
    </row>
    <row r="5675" spans="1:5" x14ac:dyDescent="0.3">
      <c r="A5675" s="87" t="s">
        <v>60</v>
      </c>
      <c r="B5675" s="72"/>
      <c r="C5675" s="76"/>
      <c r="D5675" s="76"/>
      <c r="E5675" s="69">
        <f t="shared" si="157"/>
        <v>0</v>
      </c>
    </row>
    <row r="5676" spans="1:5" x14ac:dyDescent="0.3">
      <c r="A5676" s="205" t="s">
        <v>138</v>
      </c>
      <c r="B5676" s="95"/>
      <c r="C5676" s="66"/>
      <c r="D5676" s="66"/>
      <c r="E5676" s="66">
        <f t="shared" si="157"/>
        <v>0</v>
      </c>
    </row>
    <row r="5677" spans="1:5" x14ac:dyDescent="0.3">
      <c r="A5677" s="174" t="s">
        <v>62</v>
      </c>
      <c r="B5677" s="72"/>
      <c r="C5677" s="76"/>
      <c r="D5677" s="76"/>
      <c r="E5677" s="69">
        <f t="shared" si="157"/>
        <v>0</v>
      </c>
    </row>
    <row r="5678" spans="1:5" x14ac:dyDescent="0.3">
      <c r="A5678" s="87" t="s">
        <v>64</v>
      </c>
      <c r="B5678" s="72"/>
      <c r="C5678" s="76"/>
      <c r="D5678" s="76"/>
      <c r="E5678" s="69">
        <f t="shared" si="157"/>
        <v>0</v>
      </c>
    </row>
    <row r="5679" spans="1:5" x14ac:dyDescent="0.3">
      <c r="A5679" s="205" t="s">
        <v>56</v>
      </c>
      <c r="B5679" s="95">
        <v>0</v>
      </c>
      <c r="C5679" s="66"/>
      <c r="D5679" s="66"/>
      <c r="E5679" s="66">
        <f t="shared" si="157"/>
        <v>0</v>
      </c>
    </row>
    <row r="5680" spans="1:5" x14ac:dyDescent="0.3">
      <c r="A5680" s="203" t="s">
        <v>1124</v>
      </c>
      <c r="B5680" s="72"/>
      <c r="C5680" s="76"/>
      <c r="D5680" s="76"/>
      <c r="E5680" s="69">
        <f t="shared" si="157"/>
        <v>0</v>
      </c>
    </row>
    <row r="5681" spans="1:5" x14ac:dyDescent="0.3">
      <c r="A5681" s="87" t="s">
        <v>66</v>
      </c>
      <c r="B5681" s="72"/>
      <c r="C5681" s="76"/>
      <c r="D5681" s="76"/>
      <c r="E5681" s="69">
        <f t="shared" si="157"/>
        <v>0</v>
      </c>
    </row>
    <row r="5682" spans="1:5" x14ac:dyDescent="0.3">
      <c r="A5682" s="87" t="s">
        <v>1917</v>
      </c>
      <c r="B5682" s="72"/>
      <c r="C5682" s="76"/>
      <c r="D5682" s="76"/>
      <c r="E5682" s="69">
        <f t="shared" si="157"/>
        <v>0</v>
      </c>
    </row>
    <row r="5683" spans="1:5" x14ac:dyDescent="0.3">
      <c r="A5683" s="87" t="s">
        <v>68</v>
      </c>
      <c r="B5683" s="72">
        <v>800000</v>
      </c>
      <c r="C5683" s="76"/>
      <c r="D5683" s="76"/>
      <c r="E5683" s="72">
        <f t="shared" si="157"/>
        <v>800000</v>
      </c>
    </row>
    <row r="5684" spans="1:5" x14ac:dyDescent="0.3">
      <c r="A5684" s="205" t="s">
        <v>56</v>
      </c>
      <c r="B5684" s="95">
        <v>800000</v>
      </c>
      <c r="C5684" s="66"/>
      <c r="D5684" s="66"/>
      <c r="E5684" s="66">
        <f t="shared" si="157"/>
        <v>800000</v>
      </c>
    </row>
    <row r="5685" spans="1:5" x14ac:dyDescent="0.3">
      <c r="A5685" s="260" t="s">
        <v>1129</v>
      </c>
      <c r="B5685" s="72"/>
      <c r="C5685" s="76"/>
      <c r="D5685" s="76"/>
      <c r="E5685" s="69">
        <f t="shared" si="157"/>
        <v>0</v>
      </c>
    </row>
    <row r="5686" spans="1:5" x14ac:dyDescent="0.3">
      <c r="A5686" s="216" t="s">
        <v>73</v>
      </c>
      <c r="B5686" s="72"/>
      <c r="C5686" s="76"/>
      <c r="D5686" s="76"/>
      <c r="E5686" s="69">
        <f t="shared" si="157"/>
        <v>0</v>
      </c>
    </row>
    <row r="5687" spans="1:5" x14ac:dyDescent="0.3">
      <c r="A5687" s="87" t="s">
        <v>146</v>
      </c>
      <c r="B5687" s="72"/>
      <c r="C5687" s="76"/>
      <c r="D5687" s="76"/>
      <c r="E5687" s="69">
        <f t="shared" si="157"/>
        <v>0</v>
      </c>
    </row>
    <row r="5688" spans="1:5" x14ac:dyDescent="0.3">
      <c r="A5688" s="205" t="s">
        <v>56</v>
      </c>
      <c r="B5688" s="95">
        <v>0</v>
      </c>
      <c r="C5688" s="66"/>
      <c r="D5688" s="66"/>
      <c r="E5688" s="66">
        <f t="shared" si="157"/>
        <v>0</v>
      </c>
    </row>
    <row r="5689" spans="1:5" x14ac:dyDescent="0.3">
      <c r="A5689" s="174" t="s">
        <v>80</v>
      </c>
      <c r="B5689" s="72"/>
      <c r="C5689" s="76"/>
      <c r="D5689" s="76"/>
      <c r="E5689" s="69">
        <f t="shared" si="157"/>
        <v>0</v>
      </c>
    </row>
    <row r="5690" spans="1:5" x14ac:dyDescent="0.3">
      <c r="A5690" s="87" t="s">
        <v>1918</v>
      </c>
      <c r="B5690" s="72"/>
      <c r="C5690" s="76"/>
      <c r="D5690" s="76"/>
      <c r="E5690" s="69">
        <f t="shared" si="157"/>
        <v>0</v>
      </c>
    </row>
    <row r="5691" spans="1:5" x14ac:dyDescent="0.3">
      <c r="A5691" s="87" t="s">
        <v>1942</v>
      </c>
      <c r="B5691" s="72"/>
      <c r="C5691" s="76"/>
      <c r="D5691" s="76"/>
      <c r="E5691" s="69">
        <f t="shared" ref="E5691:E5697" si="158">B5691+C5691-D5691</f>
        <v>0</v>
      </c>
    </row>
    <row r="5692" spans="1:5" x14ac:dyDescent="0.3">
      <c r="A5692" s="87" t="s">
        <v>1943</v>
      </c>
      <c r="B5692" s="72"/>
      <c r="C5692" s="76"/>
      <c r="D5692" s="76"/>
      <c r="E5692" s="69">
        <f t="shared" si="158"/>
        <v>0</v>
      </c>
    </row>
    <row r="5693" spans="1:5" x14ac:dyDescent="0.3">
      <c r="A5693" s="87" t="s">
        <v>1944</v>
      </c>
      <c r="B5693" s="72"/>
      <c r="C5693" s="76"/>
      <c r="D5693" s="76"/>
      <c r="E5693" s="69">
        <f t="shared" si="158"/>
        <v>0</v>
      </c>
    </row>
    <row r="5694" spans="1:5" x14ac:dyDescent="0.3">
      <c r="A5694" s="87" t="s">
        <v>308</v>
      </c>
      <c r="B5694" s="72"/>
      <c r="C5694" s="76"/>
      <c r="D5694" s="76"/>
      <c r="E5694" s="69">
        <f t="shared" si="158"/>
        <v>0</v>
      </c>
    </row>
    <row r="5695" spans="1:5" x14ac:dyDescent="0.3">
      <c r="A5695" s="87" t="s">
        <v>81</v>
      </c>
      <c r="B5695" s="72">
        <v>200000</v>
      </c>
      <c r="C5695" s="76"/>
      <c r="D5695" s="76"/>
      <c r="E5695" s="72">
        <f t="shared" si="158"/>
        <v>200000</v>
      </c>
    </row>
    <row r="5696" spans="1:5" x14ac:dyDescent="0.3">
      <c r="A5696" s="87" t="s">
        <v>184</v>
      </c>
      <c r="B5696" s="72"/>
      <c r="C5696" s="76"/>
      <c r="D5696" s="76"/>
      <c r="E5696" s="69">
        <f t="shared" si="158"/>
        <v>0</v>
      </c>
    </row>
    <row r="5697" spans="1:5" x14ac:dyDescent="0.3">
      <c r="A5697" s="205" t="s">
        <v>56</v>
      </c>
      <c r="B5697" s="66">
        <v>200000</v>
      </c>
      <c r="C5697" s="66"/>
      <c r="D5697" s="66"/>
      <c r="E5697" s="66">
        <f t="shared" si="158"/>
        <v>200000</v>
      </c>
    </row>
    <row r="5698" spans="1:5" x14ac:dyDescent="0.3">
      <c r="A5698" s="174" t="s">
        <v>82</v>
      </c>
      <c r="B5698" s="72"/>
      <c r="C5698" s="76"/>
      <c r="D5698" s="76"/>
      <c r="E5698" s="76"/>
    </row>
    <row r="5699" spans="1:5" x14ac:dyDescent="0.3">
      <c r="A5699" s="87" t="s">
        <v>1919</v>
      </c>
      <c r="B5699" s="72"/>
      <c r="C5699" s="76"/>
      <c r="D5699" s="76"/>
      <c r="E5699" s="76"/>
    </row>
    <row r="5700" spans="1:5" x14ac:dyDescent="0.3">
      <c r="A5700" s="87" t="s">
        <v>83</v>
      </c>
      <c r="B5700" s="72"/>
      <c r="C5700" s="76"/>
      <c r="D5700" s="76"/>
      <c r="E5700" s="76"/>
    </row>
    <row r="5701" spans="1:5" x14ac:dyDescent="0.3">
      <c r="A5701" s="205" t="s">
        <v>56</v>
      </c>
      <c r="B5701" s="95">
        <v>0</v>
      </c>
      <c r="C5701" s="66"/>
      <c r="D5701" s="66"/>
      <c r="E5701" s="66"/>
    </row>
    <row r="5702" spans="1:5" x14ac:dyDescent="0.3">
      <c r="A5702" s="260" t="s">
        <v>1141</v>
      </c>
      <c r="B5702" s="72"/>
      <c r="C5702" s="76"/>
      <c r="D5702" s="76"/>
      <c r="E5702" s="76"/>
    </row>
    <row r="5703" spans="1:5" x14ac:dyDescent="0.3">
      <c r="A5703" s="216" t="s">
        <v>1921</v>
      </c>
      <c r="B5703" s="72">
        <v>880000</v>
      </c>
      <c r="C5703" s="76"/>
      <c r="D5703" s="76"/>
      <c r="E5703" s="72">
        <f>B5703+C5703-D5703</f>
        <v>880000</v>
      </c>
    </row>
    <row r="5704" spans="1:5" x14ac:dyDescent="0.3">
      <c r="A5704" s="216" t="s">
        <v>1922</v>
      </c>
      <c r="B5704" s="72"/>
      <c r="C5704" s="76"/>
      <c r="D5704" s="76"/>
      <c r="E5704" s="69">
        <f>B5704+C5704-D5704</f>
        <v>0</v>
      </c>
    </row>
    <row r="5705" spans="1:5" x14ac:dyDescent="0.3">
      <c r="A5705" s="87" t="s">
        <v>86</v>
      </c>
      <c r="B5705" s="72">
        <v>400000</v>
      </c>
      <c r="C5705" s="76"/>
      <c r="D5705" s="76"/>
      <c r="E5705" s="72">
        <f>B5705+C5705-D5705</f>
        <v>400000</v>
      </c>
    </row>
    <row r="5706" spans="1:5" x14ac:dyDescent="0.3">
      <c r="A5706" s="87" t="s">
        <v>90</v>
      </c>
      <c r="B5706" s="72">
        <v>2500000</v>
      </c>
      <c r="C5706" s="76"/>
      <c r="D5706" s="76"/>
      <c r="E5706" s="72">
        <f>B5706+C5706-D5706</f>
        <v>2500000</v>
      </c>
    </row>
    <row r="5707" spans="1:5" x14ac:dyDescent="0.3">
      <c r="A5707" s="205" t="s">
        <v>56</v>
      </c>
      <c r="B5707" s="66">
        <v>3780000</v>
      </c>
      <c r="C5707" s="66"/>
      <c r="D5707" s="66"/>
      <c r="E5707" s="66">
        <f>B5707+C5707-D5707</f>
        <v>3780000</v>
      </c>
    </row>
    <row r="5708" spans="1:5" x14ac:dyDescent="0.3">
      <c r="A5708" s="174"/>
      <c r="B5708" s="72"/>
      <c r="C5708" s="76"/>
      <c r="D5708" s="76"/>
      <c r="E5708" s="76"/>
    </row>
    <row r="5709" spans="1:5" x14ac:dyDescent="0.3">
      <c r="A5709" s="195" t="s">
        <v>203</v>
      </c>
      <c r="B5709" s="66">
        <f>B5673</f>
        <v>4780000</v>
      </c>
      <c r="C5709" s="66"/>
      <c r="D5709" s="66"/>
      <c r="E5709" s="66">
        <f>B5709+C5709-D5709</f>
        <v>4780000</v>
      </c>
    </row>
    <row r="5710" spans="1:5" x14ac:dyDescent="0.3">
      <c r="A5710" s="216"/>
      <c r="B5710" s="72"/>
      <c r="C5710" s="76"/>
      <c r="D5710" s="76"/>
      <c r="E5710" s="76"/>
    </row>
    <row r="5711" spans="1:5" x14ac:dyDescent="0.3">
      <c r="A5711" s="500" t="s">
        <v>1949</v>
      </c>
      <c r="B5711" s="72"/>
      <c r="C5711" s="76"/>
      <c r="D5711" s="76"/>
      <c r="E5711" s="76"/>
    </row>
    <row r="5712" spans="1:5" x14ac:dyDescent="0.3">
      <c r="A5712" s="205" t="s">
        <v>57</v>
      </c>
      <c r="B5712" s="66">
        <v>4301200</v>
      </c>
      <c r="C5712" s="66"/>
      <c r="D5712" s="66"/>
      <c r="E5712" s="66">
        <f>B5712+C5712-D5712</f>
        <v>4301200</v>
      </c>
    </row>
    <row r="5713" spans="1:5" x14ac:dyDescent="0.3">
      <c r="A5713" s="174" t="s">
        <v>58</v>
      </c>
      <c r="B5713" s="72"/>
      <c r="C5713" s="76"/>
      <c r="D5713" s="76"/>
      <c r="E5713" s="69">
        <f t="shared" ref="E5713:E5751" si="159">B5713+C5713-D5713</f>
        <v>0</v>
      </c>
    </row>
    <row r="5714" spans="1:5" x14ac:dyDescent="0.3">
      <c r="A5714" s="87" t="s">
        <v>60</v>
      </c>
      <c r="B5714" s="72"/>
      <c r="C5714" s="76"/>
      <c r="D5714" s="76"/>
      <c r="E5714" s="69">
        <f t="shared" si="159"/>
        <v>0</v>
      </c>
    </row>
    <row r="5715" spans="1:5" x14ac:dyDescent="0.3">
      <c r="A5715" s="205" t="s">
        <v>138</v>
      </c>
      <c r="B5715" s="95">
        <v>0</v>
      </c>
      <c r="C5715" s="66"/>
      <c r="D5715" s="66"/>
      <c r="E5715" s="66">
        <f t="shared" si="159"/>
        <v>0</v>
      </c>
    </row>
    <row r="5716" spans="1:5" x14ac:dyDescent="0.3">
      <c r="A5716" s="174" t="s">
        <v>80</v>
      </c>
      <c r="B5716" s="72"/>
      <c r="C5716" s="76"/>
      <c r="D5716" s="76"/>
      <c r="E5716" s="69">
        <f t="shared" si="159"/>
        <v>0</v>
      </c>
    </row>
    <row r="5717" spans="1:5" x14ac:dyDescent="0.3">
      <c r="A5717" s="87" t="s">
        <v>1918</v>
      </c>
      <c r="B5717" s="72"/>
      <c r="C5717" s="76"/>
      <c r="D5717" s="76"/>
      <c r="E5717" s="69">
        <f t="shared" si="159"/>
        <v>0</v>
      </c>
    </row>
    <row r="5718" spans="1:5" x14ac:dyDescent="0.3">
      <c r="A5718" s="87" t="s">
        <v>1942</v>
      </c>
      <c r="B5718" s="72"/>
      <c r="C5718" s="76"/>
      <c r="D5718" s="76"/>
      <c r="E5718" s="69">
        <f t="shared" si="159"/>
        <v>0</v>
      </c>
    </row>
    <row r="5719" spans="1:5" x14ac:dyDescent="0.3">
      <c r="A5719" s="87" t="s">
        <v>1943</v>
      </c>
      <c r="B5719" s="72"/>
      <c r="C5719" s="76"/>
      <c r="D5719" s="76"/>
      <c r="E5719" s="69">
        <f t="shared" si="159"/>
        <v>0</v>
      </c>
    </row>
    <row r="5720" spans="1:5" x14ac:dyDescent="0.3">
      <c r="A5720" s="87" t="s">
        <v>1944</v>
      </c>
      <c r="B5720" s="72"/>
      <c r="C5720" s="76"/>
      <c r="D5720" s="76"/>
      <c r="E5720" s="69">
        <f t="shared" si="159"/>
        <v>0</v>
      </c>
    </row>
    <row r="5721" spans="1:5" x14ac:dyDescent="0.3">
      <c r="A5721" s="87" t="s">
        <v>308</v>
      </c>
      <c r="B5721" s="72"/>
      <c r="C5721" s="76"/>
      <c r="D5721" s="76"/>
      <c r="E5721" s="69">
        <f t="shared" si="159"/>
        <v>0</v>
      </c>
    </row>
    <row r="5722" spans="1:5" x14ac:dyDescent="0.3">
      <c r="A5722" s="87" t="s">
        <v>81</v>
      </c>
      <c r="B5722" s="72">
        <v>151200</v>
      </c>
      <c r="C5722" s="76"/>
      <c r="D5722" s="76"/>
      <c r="E5722" s="72">
        <f t="shared" si="159"/>
        <v>151200</v>
      </c>
    </row>
    <row r="5723" spans="1:5" x14ac:dyDescent="0.3">
      <c r="A5723" s="87" t="s">
        <v>184</v>
      </c>
      <c r="B5723" s="72"/>
      <c r="C5723" s="76"/>
      <c r="D5723" s="76"/>
      <c r="E5723" s="69">
        <f t="shared" si="159"/>
        <v>0</v>
      </c>
    </row>
    <row r="5724" spans="1:5" x14ac:dyDescent="0.3">
      <c r="A5724" s="205" t="s">
        <v>56</v>
      </c>
      <c r="B5724" s="66">
        <v>151200</v>
      </c>
      <c r="C5724" s="66"/>
      <c r="D5724" s="66"/>
      <c r="E5724" s="66">
        <f t="shared" si="159"/>
        <v>151200</v>
      </c>
    </row>
    <row r="5725" spans="1:5" x14ac:dyDescent="0.3">
      <c r="A5725" s="174" t="s">
        <v>82</v>
      </c>
      <c r="B5725" s="72"/>
      <c r="C5725" s="76"/>
      <c r="D5725" s="76"/>
      <c r="E5725" s="69">
        <f t="shared" si="159"/>
        <v>0</v>
      </c>
    </row>
    <row r="5726" spans="1:5" x14ac:dyDescent="0.3">
      <c r="A5726" s="87" t="s">
        <v>1919</v>
      </c>
      <c r="B5726" s="72"/>
      <c r="C5726" s="76"/>
      <c r="D5726" s="76"/>
      <c r="E5726" s="69">
        <f t="shared" si="159"/>
        <v>0</v>
      </c>
    </row>
    <row r="5727" spans="1:5" x14ac:dyDescent="0.3">
      <c r="A5727" s="87" t="s">
        <v>83</v>
      </c>
      <c r="B5727" s="72"/>
      <c r="C5727" s="76"/>
      <c r="D5727" s="76"/>
      <c r="E5727" s="69">
        <f t="shared" si="159"/>
        <v>0</v>
      </c>
    </row>
    <row r="5728" spans="1:5" x14ac:dyDescent="0.3">
      <c r="A5728" s="205" t="s">
        <v>56</v>
      </c>
      <c r="B5728" s="95">
        <v>0</v>
      </c>
      <c r="C5728" s="66"/>
      <c r="D5728" s="66"/>
      <c r="E5728" s="66">
        <f t="shared" si="159"/>
        <v>0</v>
      </c>
    </row>
    <row r="5729" spans="1:5" x14ac:dyDescent="0.3">
      <c r="A5729" s="260" t="s">
        <v>1141</v>
      </c>
      <c r="B5729" s="72"/>
      <c r="C5729" s="76"/>
      <c r="D5729" s="76"/>
      <c r="E5729" s="69">
        <f t="shared" si="159"/>
        <v>0</v>
      </c>
    </row>
    <row r="5730" spans="1:5" x14ac:dyDescent="0.3">
      <c r="A5730" s="216" t="s">
        <v>1921</v>
      </c>
      <c r="B5730" s="72">
        <v>300000</v>
      </c>
      <c r="C5730" s="76"/>
      <c r="D5730" s="76"/>
      <c r="E5730" s="72">
        <f t="shared" si="159"/>
        <v>300000</v>
      </c>
    </row>
    <row r="5731" spans="1:5" x14ac:dyDescent="0.3">
      <c r="A5731" s="216" t="s">
        <v>1922</v>
      </c>
      <c r="B5731" s="72"/>
      <c r="C5731" s="76"/>
      <c r="D5731" s="76"/>
      <c r="E5731" s="72">
        <f t="shared" si="159"/>
        <v>0</v>
      </c>
    </row>
    <row r="5732" spans="1:5" x14ac:dyDescent="0.3">
      <c r="A5732" s="87" t="s">
        <v>86</v>
      </c>
      <c r="B5732" s="72">
        <v>500000</v>
      </c>
      <c r="C5732" s="76"/>
      <c r="D5732" s="76"/>
      <c r="E5732" s="72">
        <f t="shared" si="159"/>
        <v>500000</v>
      </c>
    </row>
    <row r="5733" spans="1:5" x14ac:dyDescent="0.3">
      <c r="A5733" s="87" t="s">
        <v>90</v>
      </c>
      <c r="B5733" s="72">
        <v>1900000</v>
      </c>
      <c r="C5733" s="76"/>
      <c r="D5733" s="76"/>
      <c r="E5733" s="72">
        <f t="shared" si="159"/>
        <v>1900000</v>
      </c>
    </row>
    <row r="5734" spans="1:5" x14ac:dyDescent="0.3">
      <c r="A5734" s="205" t="s">
        <v>56</v>
      </c>
      <c r="B5734" s="66">
        <v>2700000</v>
      </c>
      <c r="C5734" s="66"/>
      <c r="D5734" s="66"/>
      <c r="E5734" s="66">
        <f t="shared" si="159"/>
        <v>2700000</v>
      </c>
    </row>
    <row r="5735" spans="1:5" x14ac:dyDescent="0.3">
      <c r="A5735" s="174" t="s">
        <v>91</v>
      </c>
      <c r="B5735" s="72"/>
      <c r="C5735" s="76"/>
      <c r="D5735" s="76"/>
      <c r="E5735" s="69">
        <f t="shared" si="159"/>
        <v>0</v>
      </c>
    </row>
    <row r="5736" spans="1:5" x14ac:dyDescent="0.3">
      <c r="A5736" s="87" t="s">
        <v>92</v>
      </c>
      <c r="B5736" s="72"/>
      <c r="C5736" s="76"/>
      <c r="D5736" s="76"/>
      <c r="E5736" s="69">
        <f t="shared" si="159"/>
        <v>0</v>
      </c>
    </row>
    <row r="5737" spans="1:5" x14ac:dyDescent="0.3">
      <c r="A5737" s="216" t="s">
        <v>401</v>
      </c>
      <c r="B5737" s="72"/>
      <c r="C5737" s="76"/>
      <c r="D5737" s="76"/>
      <c r="E5737" s="69">
        <f t="shared" si="159"/>
        <v>0</v>
      </c>
    </row>
    <row r="5738" spans="1:5" x14ac:dyDescent="0.3">
      <c r="A5738" s="87" t="s">
        <v>1923</v>
      </c>
      <c r="B5738" s="72"/>
      <c r="C5738" s="76"/>
      <c r="D5738" s="76"/>
      <c r="E5738" s="69">
        <f t="shared" si="159"/>
        <v>0</v>
      </c>
    </row>
    <row r="5739" spans="1:5" x14ac:dyDescent="0.3">
      <c r="A5739" s="205" t="s">
        <v>138</v>
      </c>
      <c r="B5739" s="95">
        <v>0</v>
      </c>
      <c r="C5739" s="66"/>
      <c r="D5739" s="66"/>
      <c r="E5739" s="66">
        <f t="shared" si="159"/>
        <v>0</v>
      </c>
    </row>
    <row r="5740" spans="1:5" x14ac:dyDescent="0.3">
      <c r="A5740" s="260" t="s">
        <v>1151</v>
      </c>
      <c r="B5740" s="72"/>
      <c r="C5740" s="76"/>
      <c r="D5740" s="76"/>
      <c r="E5740" s="69">
        <f t="shared" si="159"/>
        <v>0</v>
      </c>
    </row>
    <row r="5741" spans="1:5" x14ac:dyDescent="0.3">
      <c r="A5741" s="216" t="s">
        <v>1924</v>
      </c>
      <c r="B5741" s="72"/>
      <c r="C5741" s="76"/>
      <c r="D5741" s="76"/>
      <c r="E5741" s="69">
        <f t="shared" si="159"/>
        <v>0</v>
      </c>
    </row>
    <row r="5742" spans="1:5" x14ac:dyDescent="0.3">
      <c r="A5742" s="204" t="s">
        <v>1152</v>
      </c>
      <c r="B5742" s="72">
        <v>500000</v>
      </c>
      <c r="C5742" s="76"/>
      <c r="D5742" s="76"/>
      <c r="E5742" s="72">
        <f t="shared" si="159"/>
        <v>500000</v>
      </c>
    </row>
    <row r="5743" spans="1:5" x14ac:dyDescent="0.3">
      <c r="A5743" s="87" t="s">
        <v>1925</v>
      </c>
      <c r="B5743" s="72"/>
      <c r="C5743" s="76"/>
      <c r="D5743" s="76"/>
      <c r="E5743" s="69">
        <f t="shared" si="159"/>
        <v>0</v>
      </c>
    </row>
    <row r="5744" spans="1:5" x14ac:dyDescent="0.3">
      <c r="A5744" s="205" t="s">
        <v>731</v>
      </c>
      <c r="B5744" s="66">
        <v>500000</v>
      </c>
      <c r="C5744" s="66"/>
      <c r="D5744" s="66"/>
      <c r="E5744" s="66">
        <f t="shared" si="159"/>
        <v>500000</v>
      </c>
    </row>
    <row r="5745" spans="1:5" x14ac:dyDescent="0.3">
      <c r="A5745" s="260" t="s">
        <v>1154</v>
      </c>
      <c r="B5745" s="72"/>
      <c r="C5745" s="76"/>
      <c r="D5745" s="76"/>
      <c r="E5745" s="69">
        <f t="shared" si="159"/>
        <v>0</v>
      </c>
    </row>
    <row r="5746" spans="1:5" x14ac:dyDescent="0.3">
      <c r="A5746" s="500" t="s">
        <v>1926</v>
      </c>
      <c r="B5746" s="72">
        <v>950000</v>
      </c>
      <c r="C5746" s="76"/>
      <c r="D5746" s="76"/>
      <c r="E5746" s="72">
        <f t="shared" si="159"/>
        <v>950000</v>
      </c>
    </row>
    <row r="5747" spans="1:5" x14ac:dyDescent="0.3">
      <c r="A5747" s="205" t="s">
        <v>138</v>
      </c>
      <c r="B5747" s="66">
        <v>950000</v>
      </c>
      <c r="C5747" s="66"/>
      <c r="D5747" s="66"/>
      <c r="E5747" s="66">
        <f t="shared" si="159"/>
        <v>950000</v>
      </c>
    </row>
    <row r="5748" spans="1:5" x14ac:dyDescent="0.3">
      <c r="A5748" s="237"/>
      <c r="B5748" s="76"/>
      <c r="C5748" s="76"/>
      <c r="D5748" s="76"/>
      <c r="E5748" s="76"/>
    </row>
    <row r="5749" spans="1:5" x14ac:dyDescent="0.3">
      <c r="A5749" s="195" t="s">
        <v>203</v>
      </c>
      <c r="B5749" s="66">
        <f>B5712</f>
        <v>4301200</v>
      </c>
      <c r="C5749" s="95">
        <f>C5712</f>
        <v>0</v>
      </c>
      <c r="D5749" s="95">
        <f>D5712</f>
        <v>0</v>
      </c>
      <c r="E5749" s="66">
        <f>E5712</f>
        <v>4301200</v>
      </c>
    </row>
    <row r="5750" spans="1:5" x14ac:dyDescent="0.3">
      <c r="A5750" s="498"/>
      <c r="B5750" s="76"/>
      <c r="C5750" s="76"/>
      <c r="D5750" s="76"/>
      <c r="E5750" s="76">
        <f t="shared" si="159"/>
        <v>0</v>
      </c>
    </row>
    <row r="5751" spans="1:5" x14ac:dyDescent="0.3">
      <c r="A5751" s="495" t="s">
        <v>1950</v>
      </c>
      <c r="B5751" s="76"/>
      <c r="C5751" s="76"/>
      <c r="D5751" s="76"/>
      <c r="E5751" s="76">
        <f t="shared" si="159"/>
        <v>0</v>
      </c>
    </row>
    <row r="5752" spans="1:5" x14ac:dyDescent="0.3">
      <c r="A5752" s="205" t="s">
        <v>57</v>
      </c>
      <c r="B5752" s="66">
        <v>6200000</v>
      </c>
      <c r="C5752" s="66"/>
      <c r="D5752" s="66"/>
      <c r="E5752" s="66">
        <f>B5752+C5752-D5752</f>
        <v>6200000</v>
      </c>
    </row>
    <row r="5753" spans="1:5" x14ac:dyDescent="0.3">
      <c r="A5753" s="260" t="s">
        <v>1141</v>
      </c>
      <c r="B5753" s="69"/>
      <c r="C5753" s="76"/>
      <c r="D5753" s="76"/>
      <c r="E5753" s="69">
        <f t="shared" ref="E5753:E5771" si="160">B5753+C5753-D5753</f>
        <v>0</v>
      </c>
    </row>
    <row r="5754" spans="1:5" x14ac:dyDescent="0.3">
      <c r="A5754" s="216" t="s">
        <v>1921</v>
      </c>
      <c r="B5754" s="69"/>
      <c r="C5754" s="76"/>
      <c r="D5754" s="76"/>
      <c r="E5754" s="69">
        <f t="shared" si="160"/>
        <v>0</v>
      </c>
    </row>
    <row r="5755" spans="1:5" x14ac:dyDescent="0.3">
      <c r="A5755" s="216" t="s">
        <v>1922</v>
      </c>
      <c r="B5755" s="69"/>
      <c r="C5755" s="76"/>
      <c r="D5755" s="76"/>
      <c r="E5755" s="69">
        <f t="shared" si="160"/>
        <v>0</v>
      </c>
    </row>
    <row r="5756" spans="1:5" x14ac:dyDescent="0.3">
      <c r="A5756" s="87" t="s">
        <v>86</v>
      </c>
      <c r="B5756" s="72"/>
      <c r="C5756" s="76"/>
      <c r="D5756" s="76"/>
      <c r="E5756" s="69">
        <f t="shared" si="160"/>
        <v>0</v>
      </c>
    </row>
    <row r="5757" spans="1:5" x14ac:dyDescent="0.3">
      <c r="A5757" s="87" t="s">
        <v>90</v>
      </c>
      <c r="B5757" s="72">
        <v>3500000</v>
      </c>
      <c r="C5757" s="76"/>
      <c r="D5757" s="76"/>
      <c r="E5757" s="72">
        <f t="shared" si="160"/>
        <v>3500000</v>
      </c>
    </row>
    <row r="5758" spans="1:5" x14ac:dyDescent="0.3">
      <c r="A5758" s="205" t="s">
        <v>56</v>
      </c>
      <c r="B5758" s="66">
        <v>3500000</v>
      </c>
      <c r="C5758" s="66"/>
      <c r="D5758" s="66"/>
      <c r="E5758" s="66">
        <f t="shared" si="160"/>
        <v>3500000</v>
      </c>
    </row>
    <row r="5759" spans="1:5" x14ac:dyDescent="0.3">
      <c r="A5759" s="174" t="s">
        <v>91</v>
      </c>
      <c r="B5759" s="72"/>
      <c r="C5759" s="76"/>
      <c r="D5759" s="76"/>
      <c r="E5759" s="69">
        <f t="shared" si="160"/>
        <v>0</v>
      </c>
    </row>
    <row r="5760" spans="1:5" x14ac:dyDescent="0.3">
      <c r="A5760" s="87" t="s">
        <v>92</v>
      </c>
      <c r="B5760" s="72"/>
      <c r="C5760" s="76"/>
      <c r="D5760" s="76"/>
      <c r="E5760" s="69">
        <f t="shared" si="160"/>
        <v>0</v>
      </c>
    </row>
    <row r="5761" spans="1:5" x14ac:dyDescent="0.3">
      <c r="A5761" s="216" t="s">
        <v>401</v>
      </c>
      <c r="B5761" s="72">
        <v>1200000</v>
      </c>
      <c r="C5761" s="76"/>
      <c r="D5761" s="76"/>
      <c r="E5761" s="72">
        <f t="shared" si="160"/>
        <v>1200000</v>
      </c>
    </row>
    <row r="5762" spans="1:5" x14ac:dyDescent="0.3">
      <c r="A5762" s="87" t="s">
        <v>1923</v>
      </c>
      <c r="B5762" s="72"/>
      <c r="C5762" s="76"/>
      <c r="D5762" s="76"/>
      <c r="E5762" s="69">
        <f t="shared" si="160"/>
        <v>0</v>
      </c>
    </row>
    <row r="5763" spans="1:5" x14ac:dyDescent="0.3">
      <c r="A5763" s="205" t="s">
        <v>138</v>
      </c>
      <c r="B5763" s="66">
        <v>1200000</v>
      </c>
      <c r="C5763" s="66"/>
      <c r="D5763" s="66"/>
      <c r="E5763" s="66">
        <f t="shared" si="160"/>
        <v>1200000</v>
      </c>
    </row>
    <row r="5764" spans="1:5" x14ac:dyDescent="0.3">
      <c r="A5764" s="260" t="s">
        <v>1151</v>
      </c>
      <c r="B5764" s="72"/>
      <c r="C5764" s="76"/>
      <c r="D5764" s="76"/>
      <c r="E5764" s="69">
        <f t="shared" si="160"/>
        <v>0</v>
      </c>
    </row>
    <row r="5765" spans="1:5" x14ac:dyDescent="0.3">
      <c r="A5765" s="216" t="s">
        <v>1924</v>
      </c>
      <c r="B5765" s="72"/>
      <c r="C5765" s="76"/>
      <c r="D5765" s="76"/>
      <c r="E5765" s="69">
        <f t="shared" si="160"/>
        <v>0</v>
      </c>
    </row>
    <row r="5766" spans="1:5" x14ac:dyDescent="0.3">
      <c r="A5766" s="204" t="s">
        <v>1152</v>
      </c>
      <c r="B5766" s="72">
        <v>1500000</v>
      </c>
      <c r="C5766" s="76"/>
      <c r="D5766" s="76"/>
      <c r="E5766" s="72">
        <f t="shared" si="160"/>
        <v>1500000</v>
      </c>
    </row>
    <row r="5767" spans="1:5" x14ac:dyDescent="0.3">
      <c r="A5767" s="87" t="s">
        <v>1925</v>
      </c>
      <c r="B5767" s="72"/>
      <c r="C5767" s="76"/>
      <c r="D5767" s="76"/>
      <c r="E5767" s="69">
        <f t="shared" si="160"/>
        <v>0</v>
      </c>
    </row>
    <row r="5768" spans="1:5" x14ac:dyDescent="0.3">
      <c r="A5768" s="205" t="s">
        <v>731</v>
      </c>
      <c r="B5768" s="66">
        <v>1500000</v>
      </c>
      <c r="C5768" s="66"/>
      <c r="D5768" s="66"/>
      <c r="E5768" s="66">
        <f t="shared" si="160"/>
        <v>1500000</v>
      </c>
    </row>
    <row r="5769" spans="1:5" x14ac:dyDescent="0.3">
      <c r="A5769" s="260" t="s">
        <v>1154</v>
      </c>
      <c r="B5769" s="72"/>
      <c r="C5769" s="76"/>
      <c r="D5769" s="76"/>
      <c r="E5769" s="69">
        <f t="shared" si="160"/>
        <v>0</v>
      </c>
    </row>
    <row r="5770" spans="1:5" x14ac:dyDescent="0.3">
      <c r="A5770" s="87" t="s">
        <v>2202</v>
      </c>
      <c r="B5770" s="72"/>
      <c r="C5770" s="76"/>
      <c r="D5770" s="76"/>
      <c r="E5770" s="69">
        <f t="shared" si="160"/>
        <v>0</v>
      </c>
    </row>
    <row r="5771" spans="1:5" x14ac:dyDescent="0.3">
      <c r="A5771" s="205" t="s">
        <v>138</v>
      </c>
      <c r="B5771" s="66">
        <v>0</v>
      </c>
      <c r="C5771" s="66"/>
      <c r="D5771" s="66"/>
      <c r="E5771" s="66">
        <f t="shared" si="160"/>
        <v>0</v>
      </c>
    </row>
    <row r="5772" spans="1:5" x14ac:dyDescent="0.3">
      <c r="A5772" s="498"/>
      <c r="B5772" s="76"/>
      <c r="C5772" s="76"/>
      <c r="D5772" s="76"/>
      <c r="E5772" s="76"/>
    </row>
    <row r="5773" spans="1:5" x14ac:dyDescent="0.3">
      <c r="A5773" s="497" t="s">
        <v>203</v>
      </c>
      <c r="B5773" s="66">
        <f>B5752</f>
        <v>6200000</v>
      </c>
      <c r="C5773" s="66">
        <f>C5752</f>
        <v>0</v>
      </c>
      <c r="D5773" s="66">
        <f>D5752</f>
        <v>0</v>
      </c>
      <c r="E5773" s="66">
        <f>E5752</f>
        <v>6200000</v>
      </c>
    </row>
    <row r="5774" spans="1:5" x14ac:dyDescent="0.3">
      <c r="A5774" s="498"/>
      <c r="B5774" s="77"/>
      <c r="C5774" s="76"/>
      <c r="D5774" s="76"/>
      <c r="E5774" s="76"/>
    </row>
    <row r="5775" spans="1:5" x14ac:dyDescent="0.3">
      <c r="A5775" s="497" t="s">
        <v>176</v>
      </c>
      <c r="B5775" s="66">
        <f>B5402</f>
        <v>218435018</v>
      </c>
      <c r="C5775" s="66">
        <f>C5402</f>
        <v>0</v>
      </c>
      <c r="D5775" s="66">
        <f>D5402</f>
        <v>17258628.466399044</v>
      </c>
      <c r="E5775" s="66">
        <f>E5402</f>
        <v>201176389.53360096</v>
      </c>
    </row>
    <row r="5776" spans="1:5" x14ac:dyDescent="0.3">
      <c r="A5776" s="498"/>
      <c r="B5776" s="76"/>
      <c r="C5776" s="76"/>
      <c r="D5776" s="76"/>
      <c r="E5776" s="76">
        <f t="shared" ref="E5776:E5782" si="161">B5776+C5776-D5776</f>
        <v>0</v>
      </c>
    </row>
    <row r="5777" spans="1:5" x14ac:dyDescent="0.3">
      <c r="A5777" s="497" t="s">
        <v>1951</v>
      </c>
      <c r="B5777" s="66">
        <f>B5407+B5492+B5531+B5576+B5626+B5673+B5712+B5752</f>
        <v>93317435</v>
      </c>
      <c r="C5777" s="66">
        <f>C5407+C5492+C5531+C5576+C5626+C5673+C5712+C5752</f>
        <v>31514848.600000001</v>
      </c>
      <c r="D5777" s="66">
        <f>D5407+D5492+D5531+D5576+D5626+D5673+D5712+D5752</f>
        <v>0</v>
      </c>
      <c r="E5777" s="66">
        <f>E5407+E5492+E5531+E5576+E5626+E5673+E5712+E5752</f>
        <v>124832283.59999999</v>
      </c>
    </row>
    <row r="5778" spans="1:5" x14ac:dyDescent="0.3">
      <c r="A5778" s="498"/>
      <c r="B5778" s="77"/>
      <c r="C5778" s="76"/>
      <c r="D5778" s="76"/>
      <c r="E5778" s="76">
        <f t="shared" si="161"/>
        <v>0</v>
      </c>
    </row>
    <row r="5779" spans="1:5" x14ac:dyDescent="0.3">
      <c r="A5779" s="497" t="s">
        <v>1952</v>
      </c>
      <c r="B5779" s="66">
        <f>B5775+B5777</f>
        <v>311752453</v>
      </c>
      <c r="C5779" s="66">
        <f>C5775+C5777</f>
        <v>31514848.600000001</v>
      </c>
      <c r="D5779" s="66">
        <f>D5775+D5777</f>
        <v>17258628.466399044</v>
      </c>
      <c r="E5779" s="66">
        <f>E5775+E5777</f>
        <v>326008673.13360095</v>
      </c>
    </row>
    <row r="5780" spans="1:5" x14ac:dyDescent="0.3">
      <c r="A5780" s="498"/>
      <c r="B5780" s="77"/>
      <c r="C5780" s="76"/>
      <c r="D5780" s="76"/>
      <c r="E5780" s="76">
        <f t="shared" si="161"/>
        <v>0</v>
      </c>
    </row>
    <row r="5781" spans="1:5" x14ac:dyDescent="0.3">
      <c r="A5781" s="497" t="s">
        <v>1454</v>
      </c>
      <c r="B5781" s="66">
        <f>B5484</f>
        <v>15096210</v>
      </c>
      <c r="C5781" s="66">
        <f>C5484</f>
        <v>0</v>
      </c>
      <c r="D5781" s="66">
        <f>D5484</f>
        <v>15096210</v>
      </c>
      <c r="E5781" s="66">
        <f>E5484</f>
        <v>0</v>
      </c>
    </row>
    <row r="5782" spans="1:5" x14ac:dyDescent="0.3">
      <c r="A5782" s="498"/>
      <c r="B5782" s="77"/>
      <c r="C5782" s="76"/>
      <c r="D5782" s="76"/>
      <c r="E5782" s="76">
        <f t="shared" si="161"/>
        <v>0</v>
      </c>
    </row>
    <row r="5783" spans="1:5" x14ac:dyDescent="0.3">
      <c r="A5783" s="497" t="s">
        <v>1953</v>
      </c>
      <c r="B5783" s="66">
        <f>B5779+B5781</f>
        <v>326848663</v>
      </c>
      <c r="C5783" s="66">
        <f>C5779+C5781</f>
        <v>31514848.600000001</v>
      </c>
      <c r="D5783" s="66">
        <f>D5779+D5781</f>
        <v>32354838.466399044</v>
      </c>
      <c r="E5783" s="66">
        <f>E5779+E5781</f>
        <v>326008673.13360095</v>
      </c>
    </row>
    <row r="5784" spans="1:5" x14ac:dyDescent="0.3">
      <c r="A5784" s="498"/>
      <c r="B5784" s="77"/>
      <c r="C5784" s="76"/>
      <c r="D5784" s="76"/>
      <c r="E5784" s="76"/>
    </row>
    <row r="5785" spans="1:5" x14ac:dyDescent="0.3">
      <c r="A5785" s="495"/>
      <c r="B5785" s="72"/>
      <c r="C5785" s="79"/>
      <c r="D5785" s="79"/>
      <c r="E5785" s="79"/>
    </row>
    <row r="5786" spans="1:5" x14ac:dyDescent="0.25">
      <c r="A5786" s="697" t="s">
        <v>1954</v>
      </c>
      <c r="B5786" s="697"/>
      <c r="C5786" s="697"/>
      <c r="D5786" s="697"/>
      <c r="E5786" s="697"/>
    </row>
    <row r="5787" spans="1:5" x14ac:dyDescent="0.3">
      <c r="A5787" s="501" t="s">
        <v>1955</v>
      </c>
      <c r="B5787" s="14"/>
      <c r="C5787" s="79"/>
      <c r="D5787" s="79"/>
      <c r="E5787" s="79"/>
    </row>
    <row r="5788" spans="1:5" x14ac:dyDescent="0.3">
      <c r="A5788" s="195" t="s">
        <v>53</v>
      </c>
      <c r="B5788" s="66">
        <f>B5791</f>
        <v>4708771.2360518202</v>
      </c>
      <c r="C5788" s="66">
        <f>C5791</f>
        <v>0</v>
      </c>
      <c r="D5788" s="66">
        <f>D5791</f>
        <v>372041.69020319346</v>
      </c>
      <c r="E5788" s="66">
        <f>E5791</f>
        <v>4336729.5458486266</v>
      </c>
    </row>
    <row r="5789" spans="1:5" x14ac:dyDescent="0.3">
      <c r="A5789" s="67" t="s">
        <v>54</v>
      </c>
      <c r="B5789" s="72"/>
      <c r="C5789" s="79"/>
      <c r="D5789" s="79"/>
      <c r="E5789" s="163">
        <f t="shared" ref="E5789:E5857" si="162">B5789+C5789-D5789</f>
        <v>0</v>
      </c>
    </row>
    <row r="5790" spans="1:5" x14ac:dyDescent="0.3">
      <c r="A5790" s="113" t="s">
        <v>55</v>
      </c>
      <c r="B5790" s="72">
        <v>4708771.2360518202</v>
      </c>
      <c r="C5790" s="79"/>
      <c r="D5790" s="79">
        <f>'[3]P.E ANALYSIS'!$E$17</f>
        <v>372041.69020319346</v>
      </c>
      <c r="E5790" s="163">
        <f t="shared" si="162"/>
        <v>4336729.5458486266</v>
      </c>
    </row>
    <row r="5791" spans="1:5" x14ac:dyDescent="0.3">
      <c r="A5791" s="6" t="s">
        <v>56</v>
      </c>
      <c r="B5791" s="66">
        <f>B5790</f>
        <v>4708771.2360518202</v>
      </c>
      <c r="C5791" s="95">
        <f>C5790</f>
        <v>0</v>
      </c>
      <c r="D5791" s="66">
        <f>D5790</f>
        <v>372041.69020319346</v>
      </c>
      <c r="E5791" s="66">
        <f>E5790</f>
        <v>4336729.5458486266</v>
      </c>
    </row>
    <row r="5792" spans="1:5" x14ac:dyDescent="0.3">
      <c r="A5792" s="117"/>
      <c r="B5792" s="76"/>
      <c r="C5792" s="76"/>
      <c r="D5792" s="76"/>
      <c r="E5792" s="163">
        <f t="shared" si="162"/>
        <v>0</v>
      </c>
    </row>
    <row r="5793" spans="1:5" x14ac:dyDescent="0.3">
      <c r="A5793" s="195" t="s">
        <v>57</v>
      </c>
      <c r="B5793" s="66">
        <f>B5797+B5802+B5805+B5809+B5812+B5816+B5819+B5824+B5827+B5832+B5836+B5841+B5845+B5873</f>
        <v>3110116</v>
      </c>
      <c r="C5793" s="66">
        <f>C5797+C5802+C5805+C5809+C5812+C5816+C5819+C5824+C5827+C5832+C5836+C5841+C5845+C5873</f>
        <v>37053356</v>
      </c>
      <c r="D5793" s="66">
        <f>D5797+D5802+D5805+D5809+D5812+D5816+D5819+D5824+D5827+D5832+D5836+D5841+D5845+D5873</f>
        <v>0</v>
      </c>
      <c r="E5793" s="66">
        <f>E5797+E5802+E5805+E5809+E5812+E5816+E5819+E5824+E5827+E5832+E5836+E5841+E5845+E5873</f>
        <v>40163472</v>
      </c>
    </row>
    <row r="5794" spans="1:5" x14ac:dyDescent="0.3">
      <c r="A5794" s="67" t="s">
        <v>62</v>
      </c>
      <c r="B5794" s="76"/>
      <c r="C5794" s="76"/>
      <c r="D5794" s="76"/>
      <c r="E5794" s="163">
        <f t="shared" si="162"/>
        <v>0</v>
      </c>
    </row>
    <row r="5795" spans="1:5" x14ac:dyDescent="0.3">
      <c r="A5795" s="70" t="s">
        <v>63</v>
      </c>
      <c r="B5795" s="72">
        <v>108000</v>
      </c>
      <c r="C5795" s="79">
        <v>500000</v>
      </c>
      <c r="D5795" s="79"/>
      <c r="E5795" s="163">
        <f t="shared" si="162"/>
        <v>608000</v>
      </c>
    </row>
    <row r="5796" spans="1:5" x14ac:dyDescent="0.3">
      <c r="A5796" s="70" t="s">
        <v>64</v>
      </c>
      <c r="B5796" s="76"/>
      <c r="C5796" s="76"/>
      <c r="D5796" s="76"/>
      <c r="E5796" s="163">
        <f t="shared" si="162"/>
        <v>0</v>
      </c>
    </row>
    <row r="5797" spans="1:5" x14ac:dyDescent="0.3">
      <c r="A5797" s="6" t="s">
        <v>138</v>
      </c>
      <c r="B5797" s="220">
        <f>B5795+B5796</f>
        <v>108000</v>
      </c>
      <c r="C5797" s="220">
        <f>C5795+C5796</f>
        <v>500000</v>
      </c>
      <c r="D5797" s="220">
        <f>D5795+D5796</f>
        <v>0</v>
      </c>
      <c r="E5797" s="220">
        <f>E5795+E5796</f>
        <v>608000</v>
      </c>
    </row>
    <row r="5798" spans="1:5" x14ac:dyDescent="0.3">
      <c r="A5798" s="67" t="s">
        <v>65</v>
      </c>
      <c r="B5798" s="54"/>
      <c r="C5798" s="54"/>
      <c r="D5798" s="54"/>
      <c r="E5798" s="163">
        <f t="shared" si="162"/>
        <v>0</v>
      </c>
    </row>
    <row r="5799" spans="1:5" x14ac:dyDescent="0.3">
      <c r="A5799" s="70" t="s">
        <v>66</v>
      </c>
      <c r="B5799" s="72">
        <v>240000</v>
      </c>
      <c r="C5799" s="72">
        <v>260000</v>
      </c>
      <c r="D5799" s="72"/>
      <c r="E5799" s="163">
        <f t="shared" si="162"/>
        <v>500000</v>
      </c>
    </row>
    <row r="5800" spans="1:5" x14ac:dyDescent="0.3">
      <c r="A5800" s="113" t="s">
        <v>1956</v>
      </c>
      <c r="B5800" s="160"/>
      <c r="C5800" s="68"/>
      <c r="D5800" s="68"/>
      <c r="E5800" s="163">
        <f t="shared" si="162"/>
        <v>0</v>
      </c>
    </row>
    <row r="5801" spans="1:5" x14ac:dyDescent="0.3">
      <c r="A5801" s="113" t="s">
        <v>68</v>
      </c>
      <c r="B5801" s="72">
        <v>700000</v>
      </c>
      <c r="C5801" s="68">
        <v>2508398</v>
      </c>
      <c r="D5801" s="68"/>
      <c r="E5801" s="163">
        <f t="shared" si="162"/>
        <v>3208398</v>
      </c>
    </row>
    <row r="5802" spans="1:5" x14ac:dyDescent="0.3">
      <c r="A5802" s="6" t="s">
        <v>138</v>
      </c>
      <c r="B5802" s="66">
        <f>B5799+B5800+B5801</f>
        <v>940000</v>
      </c>
      <c r="C5802" s="66">
        <f>C5799+C5800+C5801</f>
        <v>2768398</v>
      </c>
      <c r="D5802" s="66">
        <f>D5799+D5800+D5801</f>
        <v>0</v>
      </c>
      <c r="E5802" s="66">
        <f>E5799+E5800+E5801</f>
        <v>3708398</v>
      </c>
    </row>
    <row r="5803" spans="1:5" x14ac:dyDescent="0.3">
      <c r="A5803" s="67" t="s">
        <v>72</v>
      </c>
      <c r="B5803" s="76"/>
      <c r="C5803" s="76"/>
      <c r="D5803" s="76"/>
      <c r="E5803" s="163">
        <f t="shared" si="162"/>
        <v>0</v>
      </c>
    </row>
    <row r="5804" spans="1:5" x14ac:dyDescent="0.3">
      <c r="A5804" s="70" t="s">
        <v>146</v>
      </c>
      <c r="B5804" s="160"/>
      <c r="C5804" s="68"/>
      <c r="D5804" s="68"/>
      <c r="E5804" s="163">
        <f t="shared" si="162"/>
        <v>0</v>
      </c>
    </row>
    <row r="5805" spans="1:5" x14ac:dyDescent="0.3">
      <c r="A5805" s="6" t="s">
        <v>138</v>
      </c>
      <c r="B5805" s="66">
        <v>0</v>
      </c>
      <c r="C5805" s="66"/>
      <c r="D5805" s="66"/>
      <c r="E5805" s="444">
        <f t="shared" si="162"/>
        <v>0</v>
      </c>
    </row>
    <row r="5806" spans="1:5" x14ac:dyDescent="0.3">
      <c r="A5806" s="67" t="s">
        <v>76</v>
      </c>
      <c r="B5806" s="160"/>
      <c r="C5806" s="68"/>
      <c r="D5806" s="68"/>
      <c r="E5806" s="163">
        <f t="shared" si="162"/>
        <v>0</v>
      </c>
    </row>
    <row r="5807" spans="1:5" x14ac:dyDescent="0.3">
      <c r="A5807" s="70" t="s">
        <v>77</v>
      </c>
      <c r="B5807" s="74"/>
      <c r="C5807" s="68"/>
      <c r="D5807" s="68"/>
      <c r="E5807" s="163">
        <f t="shared" si="162"/>
        <v>0</v>
      </c>
    </row>
    <row r="5808" spans="1:5" x14ac:dyDescent="0.3">
      <c r="A5808" s="70" t="s">
        <v>152</v>
      </c>
      <c r="B5808" s="79">
        <v>200000</v>
      </c>
      <c r="C5808" s="79">
        <v>800000</v>
      </c>
      <c r="D5808" s="266"/>
      <c r="E5808" s="163">
        <f t="shared" si="162"/>
        <v>1000000</v>
      </c>
    </row>
    <row r="5809" spans="1:5" x14ac:dyDescent="0.3">
      <c r="A5809" s="6" t="s">
        <v>138</v>
      </c>
      <c r="B5809" s="66">
        <v>200000</v>
      </c>
      <c r="C5809" s="66">
        <f>C5808</f>
        <v>800000</v>
      </c>
      <c r="D5809" s="95"/>
      <c r="E5809" s="124">
        <f t="shared" si="162"/>
        <v>1000000</v>
      </c>
    </row>
    <row r="5810" spans="1:5" x14ac:dyDescent="0.3">
      <c r="A5810" s="67" t="s">
        <v>78</v>
      </c>
      <c r="B5810" s="72"/>
      <c r="C5810" s="68"/>
      <c r="D5810" s="68"/>
      <c r="E5810" s="163">
        <f t="shared" si="162"/>
        <v>0</v>
      </c>
    </row>
    <row r="5811" spans="1:5" x14ac:dyDescent="0.3">
      <c r="A5811" s="70" t="s">
        <v>1957</v>
      </c>
      <c r="B5811" s="72">
        <v>382116</v>
      </c>
      <c r="C5811" s="68"/>
      <c r="D5811" s="68"/>
      <c r="E5811" s="163">
        <f t="shared" si="162"/>
        <v>382116</v>
      </c>
    </row>
    <row r="5812" spans="1:5" x14ac:dyDescent="0.3">
      <c r="A5812" s="6" t="s">
        <v>138</v>
      </c>
      <c r="B5812" s="66">
        <v>382116</v>
      </c>
      <c r="C5812" s="95"/>
      <c r="D5812" s="95"/>
      <c r="E5812" s="124">
        <f t="shared" si="162"/>
        <v>382116</v>
      </c>
    </row>
    <row r="5813" spans="1:5" x14ac:dyDescent="0.3">
      <c r="A5813" s="67" t="s">
        <v>80</v>
      </c>
      <c r="B5813" s="76"/>
      <c r="C5813" s="76"/>
      <c r="D5813" s="76"/>
      <c r="E5813" s="163">
        <f t="shared" si="162"/>
        <v>0</v>
      </c>
    </row>
    <row r="5814" spans="1:5" x14ac:dyDescent="0.3">
      <c r="A5814" s="135" t="s">
        <v>81</v>
      </c>
      <c r="B5814" s="160">
        <v>200000</v>
      </c>
      <c r="C5814" s="68">
        <v>600000</v>
      </c>
      <c r="D5814" s="68"/>
      <c r="E5814" s="163">
        <f t="shared" si="162"/>
        <v>800000</v>
      </c>
    </row>
    <row r="5815" spans="1:5" x14ac:dyDescent="0.3">
      <c r="A5815" s="70" t="s">
        <v>184</v>
      </c>
      <c r="B5815" s="72">
        <v>750000</v>
      </c>
      <c r="C5815" s="68">
        <v>2250000</v>
      </c>
      <c r="D5815" s="68"/>
      <c r="E5815" s="163">
        <f t="shared" si="162"/>
        <v>3000000</v>
      </c>
    </row>
    <row r="5816" spans="1:5" x14ac:dyDescent="0.3">
      <c r="A5816" s="6" t="s">
        <v>138</v>
      </c>
      <c r="B5816" s="66">
        <f>B5814+B5815</f>
        <v>950000</v>
      </c>
      <c r="C5816" s="66">
        <f>C5814+C5815</f>
        <v>2850000</v>
      </c>
      <c r="D5816" s="66">
        <f>D5814+D5815</f>
        <v>0</v>
      </c>
      <c r="E5816" s="66">
        <f>E5814+E5815</f>
        <v>3800000</v>
      </c>
    </row>
    <row r="5817" spans="1:5" x14ac:dyDescent="0.3">
      <c r="A5817" s="67" t="s">
        <v>82</v>
      </c>
      <c r="B5817" s="76"/>
      <c r="C5817" s="76"/>
      <c r="D5817" s="76"/>
      <c r="E5817" s="163">
        <f t="shared" si="162"/>
        <v>0</v>
      </c>
    </row>
    <row r="5818" spans="1:5" x14ac:dyDescent="0.3">
      <c r="A5818" s="70" t="s">
        <v>83</v>
      </c>
      <c r="B5818" s="160"/>
      <c r="C5818" s="68">
        <v>1500000</v>
      </c>
      <c r="D5818" s="68"/>
      <c r="E5818" s="163">
        <f t="shared" si="162"/>
        <v>1500000</v>
      </c>
    </row>
    <row r="5819" spans="1:5" x14ac:dyDescent="0.3">
      <c r="A5819" s="6" t="s">
        <v>138</v>
      </c>
      <c r="B5819" s="483">
        <f>B5818</f>
        <v>0</v>
      </c>
      <c r="C5819" s="66">
        <v>1500000</v>
      </c>
      <c r="D5819" s="302">
        <f>D5818</f>
        <v>0</v>
      </c>
      <c r="E5819" s="124">
        <f t="shared" si="162"/>
        <v>1500000</v>
      </c>
    </row>
    <row r="5820" spans="1:5" x14ac:dyDescent="0.3">
      <c r="A5820" s="67" t="s">
        <v>85</v>
      </c>
      <c r="B5820" s="160"/>
      <c r="C5820" s="68"/>
      <c r="D5820" s="68"/>
      <c r="E5820" s="163">
        <f t="shared" si="162"/>
        <v>0</v>
      </c>
    </row>
    <row r="5821" spans="1:5" x14ac:dyDescent="0.3">
      <c r="A5821" s="70" t="s">
        <v>86</v>
      </c>
      <c r="B5821" s="160">
        <v>30000</v>
      </c>
      <c r="C5821" s="68">
        <v>50000</v>
      </c>
      <c r="D5821" s="68"/>
      <c r="E5821" s="163">
        <f t="shared" si="162"/>
        <v>80000</v>
      </c>
    </row>
    <row r="5822" spans="1:5" x14ac:dyDescent="0.3">
      <c r="A5822" s="70" t="s">
        <v>87</v>
      </c>
      <c r="B5822" s="74">
        <v>200000</v>
      </c>
      <c r="C5822" s="68">
        <v>700000</v>
      </c>
      <c r="D5822" s="68"/>
      <c r="E5822" s="163">
        <f t="shared" si="162"/>
        <v>900000</v>
      </c>
    </row>
    <row r="5823" spans="1:5" x14ac:dyDescent="0.3">
      <c r="A5823" s="70" t="s">
        <v>88</v>
      </c>
      <c r="B5823" s="72">
        <v>10000</v>
      </c>
      <c r="C5823" s="68">
        <v>5000000</v>
      </c>
      <c r="D5823" s="68"/>
      <c r="E5823" s="163">
        <f t="shared" si="162"/>
        <v>5010000</v>
      </c>
    </row>
    <row r="5824" spans="1:5" x14ac:dyDescent="0.3">
      <c r="A5824" s="6" t="s">
        <v>138</v>
      </c>
      <c r="B5824" s="66">
        <f>SUM(B5821:B5823)</f>
        <v>240000</v>
      </c>
      <c r="C5824" s="66">
        <f>SUM(C5821:C5823)</f>
        <v>5750000</v>
      </c>
      <c r="D5824" s="66">
        <f>SUM(D5821:D5823)</f>
        <v>0</v>
      </c>
      <c r="E5824" s="66">
        <f>SUM(E5821:E5823)</f>
        <v>5990000</v>
      </c>
    </row>
    <row r="5825" spans="1:5" x14ac:dyDescent="0.3">
      <c r="A5825" s="67" t="s">
        <v>89</v>
      </c>
      <c r="B5825" s="76"/>
      <c r="C5825" s="76"/>
      <c r="D5825" s="76"/>
      <c r="E5825" s="163">
        <f t="shared" si="162"/>
        <v>0</v>
      </c>
    </row>
    <row r="5826" spans="1:5" x14ac:dyDescent="0.3">
      <c r="A5826" s="70" t="s">
        <v>185</v>
      </c>
      <c r="B5826" s="319"/>
      <c r="C5826" s="68">
        <v>7023998</v>
      </c>
      <c r="D5826" s="68"/>
      <c r="E5826" s="163">
        <f t="shared" si="162"/>
        <v>7023998</v>
      </c>
    </row>
    <row r="5827" spans="1:5" x14ac:dyDescent="0.3">
      <c r="A5827" s="6" t="s">
        <v>138</v>
      </c>
      <c r="B5827" s="483">
        <f>B5826</f>
        <v>0</v>
      </c>
      <c r="C5827" s="66">
        <f>C5826</f>
        <v>7023998</v>
      </c>
      <c r="D5827" s="483">
        <f>D5826</f>
        <v>0</v>
      </c>
      <c r="E5827" s="66">
        <f>E5826</f>
        <v>7023998</v>
      </c>
    </row>
    <row r="5828" spans="1:5" x14ac:dyDescent="0.3">
      <c r="A5828" s="67" t="s">
        <v>91</v>
      </c>
      <c r="B5828" s="76"/>
      <c r="C5828" s="76"/>
      <c r="D5828" s="76"/>
      <c r="E5828" s="163">
        <f t="shared" si="162"/>
        <v>0</v>
      </c>
    </row>
    <row r="5829" spans="1:5" x14ac:dyDescent="0.3">
      <c r="A5829" s="70" t="s">
        <v>92</v>
      </c>
      <c r="B5829" s="160">
        <v>20000</v>
      </c>
      <c r="C5829" s="68"/>
      <c r="D5829" s="68"/>
      <c r="E5829" s="163">
        <f t="shared" si="162"/>
        <v>20000</v>
      </c>
    </row>
    <row r="5830" spans="1:5" x14ac:dyDescent="0.3">
      <c r="A5830" s="87" t="s">
        <v>95</v>
      </c>
      <c r="B5830" s="72">
        <v>20000</v>
      </c>
      <c r="C5830" s="68">
        <v>80000</v>
      </c>
      <c r="D5830" s="68"/>
      <c r="E5830" s="163">
        <f t="shared" si="162"/>
        <v>100000</v>
      </c>
    </row>
    <row r="5831" spans="1:5" x14ac:dyDescent="0.3">
      <c r="A5831" s="70" t="s">
        <v>309</v>
      </c>
      <c r="B5831" s="72">
        <v>50000</v>
      </c>
      <c r="C5831" s="68">
        <v>250000</v>
      </c>
      <c r="D5831" s="68"/>
      <c r="E5831" s="163">
        <f t="shared" si="162"/>
        <v>300000</v>
      </c>
    </row>
    <row r="5832" spans="1:5" x14ac:dyDescent="0.3">
      <c r="A5832" s="6" t="s">
        <v>138</v>
      </c>
      <c r="B5832" s="66">
        <f>SUM(B5829:B5831)</f>
        <v>90000</v>
      </c>
      <c r="C5832" s="66">
        <f>SUM(C5829:C5831)</f>
        <v>330000</v>
      </c>
      <c r="D5832" s="66">
        <f>SUM(D5829:D5831)</f>
        <v>0</v>
      </c>
      <c r="E5832" s="66">
        <f>SUM(E5829:E5831)</f>
        <v>420000</v>
      </c>
    </row>
    <row r="5833" spans="1:5" x14ac:dyDescent="0.3">
      <c r="A5833" s="67" t="s">
        <v>96</v>
      </c>
      <c r="B5833" s="502"/>
      <c r="C5833" s="503"/>
      <c r="D5833" s="503"/>
      <c r="E5833" s="289">
        <f>B5833+C5833-D5833</f>
        <v>0</v>
      </c>
    </row>
    <row r="5834" spans="1:5" x14ac:dyDescent="0.3">
      <c r="A5834" s="101" t="s">
        <v>83</v>
      </c>
      <c r="B5834" s="502"/>
      <c r="C5834" s="289">
        <v>2250000</v>
      </c>
      <c r="D5834" s="503"/>
      <c r="E5834" s="289">
        <f>B5834+C5834-D5834</f>
        <v>2250000</v>
      </c>
    </row>
    <row r="5835" spans="1:5" x14ac:dyDescent="0.3">
      <c r="A5835" s="119" t="s">
        <v>97</v>
      </c>
      <c r="B5835" s="504"/>
      <c r="C5835" s="289">
        <v>4000000</v>
      </c>
      <c r="D5835" s="503"/>
      <c r="E5835" s="289">
        <f>B5835+C5835-D5835</f>
        <v>4000000</v>
      </c>
    </row>
    <row r="5836" spans="1:5" x14ac:dyDescent="0.3">
      <c r="A5836" s="6" t="s">
        <v>6</v>
      </c>
      <c r="B5836" s="66">
        <f>B5834+B5835</f>
        <v>0</v>
      </c>
      <c r="C5836" s="66">
        <f>C5834+C5835</f>
        <v>6250000</v>
      </c>
      <c r="D5836" s="66">
        <f>D5834+D5835</f>
        <v>0</v>
      </c>
      <c r="E5836" s="66">
        <f>E5834+E5835</f>
        <v>6250000</v>
      </c>
    </row>
    <row r="5837" spans="1:5" x14ac:dyDescent="0.3">
      <c r="A5837" s="84"/>
      <c r="B5837" s="76"/>
      <c r="C5837" s="76"/>
      <c r="D5837" s="76"/>
      <c r="E5837" s="76"/>
    </row>
    <row r="5838" spans="1:5" x14ac:dyDescent="0.3">
      <c r="A5838" s="67" t="s">
        <v>96</v>
      </c>
      <c r="B5838" s="319"/>
      <c r="C5838" s="68"/>
      <c r="D5838" s="68"/>
      <c r="E5838" s="163">
        <f t="shared" si="162"/>
        <v>0</v>
      </c>
    </row>
    <row r="5839" spans="1:5" x14ac:dyDescent="0.3">
      <c r="A5839" s="67" t="s">
        <v>310</v>
      </c>
      <c r="B5839" s="319"/>
      <c r="C5839" s="68">
        <v>600000</v>
      </c>
      <c r="D5839" s="68"/>
      <c r="E5839" s="163">
        <f>B5839+C5839-D5839</f>
        <v>600000</v>
      </c>
    </row>
    <row r="5840" spans="1:5" x14ac:dyDescent="0.3">
      <c r="A5840" s="206" t="s">
        <v>1958</v>
      </c>
      <c r="B5840" s="79">
        <v>200000</v>
      </c>
      <c r="C5840" s="79">
        <v>800000</v>
      </c>
      <c r="D5840" s="266"/>
      <c r="E5840" s="163">
        <f>B5840+C5840-D5840</f>
        <v>1000000</v>
      </c>
    </row>
    <row r="5841" spans="1:5" x14ac:dyDescent="0.3">
      <c r="A5841" s="6" t="s">
        <v>138</v>
      </c>
      <c r="B5841" s="66">
        <f>B5839+B5840</f>
        <v>200000</v>
      </c>
      <c r="C5841" s="66">
        <f>C5839+C5840</f>
        <v>1400000</v>
      </c>
      <c r="D5841" s="66">
        <f>D5839+D5840</f>
        <v>0</v>
      </c>
      <c r="E5841" s="124">
        <f>B5841+C5841-D5841</f>
        <v>1600000</v>
      </c>
    </row>
    <row r="5842" spans="1:5" x14ac:dyDescent="0.3">
      <c r="A5842" s="67" t="s">
        <v>102</v>
      </c>
      <c r="B5842" s="72"/>
      <c r="C5842" s="68"/>
      <c r="D5842" s="68"/>
      <c r="E5842" s="163">
        <f t="shared" si="162"/>
        <v>0</v>
      </c>
    </row>
    <row r="5843" spans="1:5" x14ac:dyDescent="0.3">
      <c r="A5843" s="70" t="s">
        <v>104</v>
      </c>
      <c r="B5843" s="266"/>
      <c r="C5843" s="79">
        <v>300000</v>
      </c>
      <c r="D5843" s="266"/>
      <c r="E5843" s="163">
        <f t="shared" si="162"/>
        <v>300000</v>
      </c>
    </row>
    <row r="5844" spans="1:5" x14ac:dyDescent="0.3">
      <c r="A5844" s="70" t="s">
        <v>311</v>
      </c>
      <c r="B5844" s="69"/>
      <c r="C5844" s="68"/>
      <c r="D5844" s="68"/>
      <c r="E5844" s="163">
        <f t="shared" si="162"/>
        <v>0</v>
      </c>
    </row>
    <row r="5845" spans="1:5" x14ac:dyDescent="0.3">
      <c r="A5845" s="6" t="s">
        <v>138</v>
      </c>
      <c r="B5845" s="66">
        <f>B5843+B5844</f>
        <v>0</v>
      </c>
      <c r="C5845" s="66">
        <f>C5843+C5844</f>
        <v>300000</v>
      </c>
      <c r="D5845" s="66">
        <f>D5843+D5844</f>
        <v>0</v>
      </c>
      <c r="E5845" s="66">
        <f>E5843+E5844</f>
        <v>300000</v>
      </c>
    </row>
    <row r="5846" spans="1:5" x14ac:dyDescent="0.3">
      <c r="A5846" s="351" t="s">
        <v>1584</v>
      </c>
      <c r="B5846" s="68"/>
      <c r="C5846" s="93"/>
      <c r="D5846" s="32"/>
      <c r="E5846" s="163">
        <f t="shared" si="162"/>
        <v>0</v>
      </c>
    </row>
    <row r="5847" spans="1:5" x14ac:dyDescent="0.3">
      <c r="A5847" s="505" t="s">
        <v>1959</v>
      </c>
      <c r="B5847" s="222"/>
      <c r="C5847" s="506">
        <v>249500</v>
      </c>
      <c r="D5847" s="222"/>
      <c r="E5847" s="163">
        <f t="shared" si="162"/>
        <v>249500</v>
      </c>
    </row>
    <row r="5848" spans="1:5" x14ac:dyDescent="0.3">
      <c r="A5848" s="505" t="s">
        <v>1960</v>
      </c>
      <c r="B5848" s="222"/>
      <c r="C5848" s="506">
        <v>960300</v>
      </c>
      <c r="D5848" s="222"/>
      <c r="E5848" s="163">
        <f t="shared" si="162"/>
        <v>960300</v>
      </c>
    </row>
    <row r="5849" spans="1:5" x14ac:dyDescent="0.3">
      <c r="A5849" s="505" t="s">
        <v>1961</v>
      </c>
      <c r="B5849" s="222"/>
      <c r="C5849" s="507">
        <v>87000</v>
      </c>
      <c r="D5849" s="222"/>
      <c r="E5849" s="163">
        <f t="shared" si="162"/>
        <v>87000</v>
      </c>
    </row>
    <row r="5850" spans="1:5" x14ac:dyDescent="0.3">
      <c r="A5850" s="505" t="s">
        <v>1962</v>
      </c>
      <c r="B5850" s="222"/>
      <c r="C5850" s="507">
        <v>245600</v>
      </c>
      <c r="D5850" s="222"/>
      <c r="E5850" s="163">
        <f t="shared" si="162"/>
        <v>245600</v>
      </c>
    </row>
    <row r="5851" spans="1:5" x14ac:dyDescent="0.3">
      <c r="A5851" s="505" t="s">
        <v>1963</v>
      </c>
      <c r="B5851" s="222"/>
      <c r="C5851" s="507">
        <v>598325</v>
      </c>
      <c r="D5851" s="222"/>
      <c r="E5851" s="163">
        <f t="shared" si="162"/>
        <v>598325</v>
      </c>
    </row>
    <row r="5852" spans="1:5" x14ac:dyDescent="0.3">
      <c r="A5852" s="508" t="s">
        <v>1964</v>
      </c>
      <c r="B5852" s="222"/>
      <c r="C5852" s="509">
        <v>128160</v>
      </c>
      <c r="D5852" s="222"/>
      <c r="E5852" s="163">
        <f t="shared" si="162"/>
        <v>128160</v>
      </c>
    </row>
    <row r="5853" spans="1:5" x14ac:dyDescent="0.3">
      <c r="A5853" s="510" t="s">
        <v>1965</v>
      </c>
      <c r="B5853" s="511"/>
      <c r="C5853" s="512">
        <v>194160</v>
      </c>
      <c r="D5853" s="511"/>
      <c r="E5853" s="163">
        <f t="shared" si="162"/>
        <v>194160</v>
      </c>
    </row>
    <row r="5854" spans="1:5" x14ac:dyDescent="0.3">
      <c r="A5854" s="508" t="s">
        <v>1966</v>
      </c>
      <c r="B5854" s="222"/>
      <c r="C5854" s="509">
        <v>191748</v>
      </c>
      <c r="D5854" s="222"/>
      <c r="E5854" s="163">
        <f t="shared" si="162"/>
        <v>191748</v>
      </c>
    </row>
    <row r="5855" spans="1:5" x14ac:dyDescent="0.3">
      <c r="A5855" s="508" t="s">
        <v>1967</v>
      </c>
      <c r="B5855" s="222"/>
      <c r="C5855" s="509">
        <v>30740</v>
      </c>
      <c r="D5855" s="222"/>
      <c r="E5855" s="163">
        <f t="shared" si="162"/>
        <v>30740</v>
      </c>
    </row>
    <row r="5856" spans="1:5" x14ac:dyDescent="0.3">
      <c r="A5856" s="508" t="s">
        <v>1967</v>
      </c>
      <c r="B5856" s="222"/>
      <c r="C5856" s="509">
        <v>11520</v>
      </c>
      <c r="D5856" s="222"/>
      <c r="E5856" s="163">
        <f t="shared" si="162"/>
        <v>11520</v>
      </c>
    </row>
    <row r="5857" spans="1:5" x14ac:dyDescent="0.3">
      <c r="A5857" s="508" t="s">
        <v>1965</v>
      </c>
      <c r="B5857" s="222"/>
      <c r="C5857" s="509">
        <v>166280</v>
      </c>
      <c r="D5857" s="222"/>
      <c r="E5857" s="163">
        <f t="shared" si="162"/>
        <v>166280</v>
      </c>
    </row>
    <row r="5858" spans="1:5" x14ac:dyDescent="0.3">
      <c r="A5858" s="508" t="s">
        <v>1968</v>
      </c>
      <c r="B5858" s="222"/>
      <c r="C5858" s="509">
        <v>402966</v>
      </c>
      <c r="D5858" s="222"/>
      <c r="E5858" s="163">
        <f t="shared" ref="E5858:E5874" si="163">B5858+C5858-D5858</f>
        <v>402966</v>
      </c>
    </row>
    <row r="5859" spans="1:5" x14ac:dyDescent="0.3">
      <c r="A5859" s="508" t="s">
        <v>1966</v>
      </c>
      <c r="B5859" s="222"/>
      <c r="C5859" s="509">
        <v>118784</v>
      </c>
      <c r="D5859" s="222"/>
      <c r="E5859" s="163">
        <f t="shared" si="163"/>
        <v>118784</v>
      </c>
    </row>
    <row r="5860" spans="1:5" x14ac:dyDescent="0.3">
      <c r="A5860" s="508" t="s">
        <v>1967</v>
      </c>
      <c r="B5860" s="222"/>
      <c r="C5860" s="509">
        <v>4125</v>
      </c>
      <c r="D5860" s="222"/>
      <c r="E5860" s="163">
        <f t="shared" si="163"/>
        <v>4125</v>
      </c>
    </row>
    <row r="5861" spans="1:5" x14ac:dyDescent="0.3">
      <c r="A5861" s="508" t="s">
        <v>1965</v>
      </c>
      <c r="B5861" s="222"/>
      <c r="C5861" s="509">
        <v>76160</v>
      </c>
      <c r="D5861" s="222"/>
      <c r="E5861" s="163">
        <f t="shared" si="163"/>
        <v>76160</v>
      </c>
    </row>
    <row r="5862" spans="1:5" x14ac:dyDescent="0.3">
      <c r="A5862" s="508" t="s">
        <v>1965</v>
      </c>
      <c r="B5862" s="222"/>
      <c r="C5862" s="509">
        <v>36740</v>
      </c>
      <c r="D5862" s="222"/>
      <c r="E5862" s="163">
        <f t="shared" si="163"/>
        <v>36740</v>
      </c>
    </row>
    <row r="5863" spans="1:5" x14ac:dyDescent="0.3">
      <c r="A5863" s="508" t="s">
        <v>1967</v>
      </c>
      <c r="B5863" s="222"/>
      <c r="C5863" s="509">
        <v>66610</v>
      </c>
      <c r="D5863" s="222"/>
      <c r="E5863" s="163">
        <f t="shared" si="163"/>
        <v>66610</v>
      </c>
    </row>
    <row r="5864" spans="1:5" x14ac:dyDescent="0.3">
      <c r="A5864" s="508" t="s">
        <v>1965</v>
      </c>
      <c r="B5864" s="222"/>
      <c r="C5864" s="509">
        <v>74525</v>
      </c>
      <c r="D5864" s="222"/>
      <c r="E5864" s="163">
        <f t="shared" si="163"/>
        <v>74525</v>
      </c>
    </row>
    <row r="5865" spans="1:5" x14ac:dyDescent="0.3">
      <c r="A5865" s="508" t="s">
        <v>1967</v>
      </c>
      <c r="B5865" s="222"/>
      <c r="C5865" s="509">
        <v>30660</v>
      </c>
      <c r="D5865" s="222"/>
      <c r="E5865" s="163">
        <f t="shared" si="163"/>
        <v>30660</v>
      </c>
    </row>
    <row r="5866" spans="1:5" x14ac:dyDescent="0.3">
      <c r="A5866" s="508" t="s">
        <v>1962</v>
      </c>
      <c r="B5866" s="222"/>
      <c r="C5866" s="509">
        <v>1240900</v>
      </c>
      <c r="D5866" s="222"/>
      <c r="E5866" s="163">
        <f t="shared" si="163"/>
        <v>1240900</v>
      </c>
    </row>
    <row r="5867" spans="1:5" x14ac:dyDescent="0.3">
      <c r="A5867" s="513" t="s">
        <v>1969</v>
      </c>
      <c r="B5867" s="222"/>
      <c r="C5867" s="514">
        <v>1099500</v>
      </c>
      <c r="D5867" s="222"/>
      <c r="E5867" s="163">
        <f t="shared" si="163"/>
        <v>1099500</v>
      </c>
    </row>
    <row r="5868" spans="1:5" x14ac:dyDescent="0.3">
      <c r="A5868" s="513" t="s">
        <v>1970</v>
      </c>
      <c r="B5868" s="222"/>
      <c r="C5868" s="515">
        <v>136800</v>
      </c>
      <c r="D5868" s="222"/>
      <c r="E5868" s="163">
        <f t="shared" si="163"/>
        <v>136800</v>
      </c>
    </row>
    <row r="5869" spans="1:5" x14ac:dyDescent="0.3">
      <c r="A5869" s="513" t="s">
        <v>1971</v>
      </c>
      <c r="B5869" s="222"/>
      <c r="C5869" s="515">
        <v>39440</v>
      </c>
      <c r="D5869" s="222"/>
      <c r="E5869" s="163">
        <f t="shared" si="163"/>
        <v>39440</v>
      </c>
    </row>
    <row r="5870" spans="1:5" x14ac:dyDescent="0.3">
      <c r="A5870" s="513" t="s">
        <v>1972</v>
      </c>
      <c r="B5870" s="222"/>
      <c r="C5870" s="515">
        <v>75000</v>
      </c>
      <c r="D5870" s="222"/>
      <c r="E5870" s="163">
        <f t="shared" si="163"/>
        <v>75000</v>
      </c>
    </row>
    <row r="5871" spans="1:5" x14ac:dyDescent="0.3">
      <c r="A5871" s="513" t="s">
        <v>1973</v>
      </c>
      <c r="B5871" s="222"/>
      <c r="C5871" s="515">
        <v>499695</v>
      </c>
      <c r="D5871" s="222"/>
      <c r="E5871" s="163">
        <f t="shared" si="163"/>
        <v>499695</v>
      </c>
    </row>
    <row r="5872" spans="1:5" x14ac:dyDescent="0.3">
      <c r="A5872" s="508" t="s">
        <v>1974</v>
      </c>
      <c r="B5872" s="222"/>
      <c r="C5872" s="516">
        <v>815722</v>
      </c>
      <c r="D5872" s="222"/>
      <c r="E5872" s="163">
        <f t="shared" si="163"/>
        <v>815722</v>
      </c>
    </row>
    <row r="5873" spans="1:5" x14ac:dyDescent="0.25">
      <c r="A5873" s="517"/>
      <c r="B5873" s="217"/>
      <c r="C5873" s="217">
        <f>SUM(C5847:C5872)</f>
        <v>7580960</v>
      </c>
      <c r="D5873" s="217">
        <f>SUM(D5847:D5872)</f>
        <v>0</v>
      </c>
      <c r="E5873" s="217">
        <f>SUM(E5847:E5872)</f>
        <v>7580960</v>
      </c>
    </row>
    <row r="5874" spans="1:5" x14ac:dyDescent="0.3">
      <c r="A5874" s="197"/>
      <c r="B5874" s="222"/>
      <c r="C5874" s="222"/>
      <c r="D5874" s="222"/>
      <c r="E5874" s="163">
        <f t="shared" si="163"/>
        <v>0</v>
      </c>
    </row>
    <row r="5875" spans="1:5" x14ac:dyDescent="0.3">
      <c r="A5875" s="148" t="s">
        <v>1975</v>
      </c>
      <c r="B5875" s="217">
        <f>B5788+B5793</f>
        <v>7818887.2360518202</v>
      </c>
      <c r="C5875" s="217">
        <f>C5788+C5793</f>
        <v>37053356</v>
      </c>
      <c r="D5875" s="217">
        <f>D5788+D5793</f>
        <v>372041.69020319346</v>
      </c>
      <c r="E5875" s="217">
        <f>E5788+E5793</f>
        <v>44500201.545848623</v>
      </c>
    </row>
    <row r="5876" spans="1:5" x14ac:dyDescent="0.3">
      <c r="A5876" s="197"/>
      <c r="B5876" s="222"/>
      <c r="C5876" s="222"/>
      <c r="D5876" s="222"/>
      <c r="E5876" s="163"/>
    </row>
    <row r="5877" spans="1:5" x14ac:dyDescent="0.3">
      <c r="A5877" s="285" t="s">
        <v>140</v>
      </c>
      <c r="B5877" s="222"/>
      <c r="C5877" s="222"/>
      <c r="D5877" s="222"/>
      <c r="E5877" s="163"/>
    </row>
    <row r="5878" spans="1:5" x14ac:dyDescent="0.3">
      <c r="A5878" s="197"/>
      <c r="B5878" s="222"/>
      <c r="C5878" s="222"/>
      <c r="D5878" s="222"/>
      <c r="E5878" s="163"/>
    </row>
    <row r="5879" spans="1:5" x14ac:dyDescent="0.3">
      <c r="A5879" s="282" t="s">
        <v>1976</v>
      </c>
      <c r="B5879" s="222">
        <f>SUM(B5875:B5878)</f>
        <v>7818887.2360518202</v>
      </c>
      <c r="C5879" s="222"/>
      <c r="D5879" s="222"/>
      <c r="E5879" s="163"/>
    </row>
    <row r="5880" spans="1:5" ht="37.5" x14ac:dyDescent="0.3">
      <c r="A5880" s="216" t="s">
        <v>1977</v>
      </c>
      <c r="B5880" s="225"/>
      <c r="C5880" s="243">
        <v>8002820</v>
      </c>
      <c r="D5880" s="222"/>
      <c r="E5880" s="163">
        <f>B5880+C5880-D5880</f>
        <v>8002820</v>
      </c>
    </row>
    <row r="5881" spans="1:5" ht="37.5" x14ac:dyDescent="0.3">
      <c r="A5881" s="518" t="s">
        <v>1978</v>
      </c>
      <c r="B5881" s="225"/>
      <c r="C5881" s="243">
        <v>944133</v>
      </c>
      <c r="D5881" s="222"/>
      <c r="E5881" s="163">
        <f>B5881+C5881-D5881</f>
        <v>944133</v>
      </c>
    </row>
    <row r="5882" spans="1:5" ht="56.25" x14ac:dyDescent="0.3">
      <c r="A5882" s="519" t="s">
        <v>1979</v>
      </c>
      <c r="B5882" s="225"/>
      <c r="C5882" s="598">
        <v>398452</v>
      </c>
      <c r="D5882" s="222"/>
      <c r="E5882" s="163">
        <f>B5882+C5882-D5882</f>
        <v>398452</v>
      </c>
    </row>
    <row r="5883" spans="1:5" x14ac:dyDescent="0.3">
      <c r="A5883" s="183" t="s">
        <v>1980</v>
      </c>
      <c r="B5883" s="225"/>
      <c r="C5883" s="520">
        <v>103114222</v>
      </c>
      <c r="D5883" s="222"/>
      <c r="E5883" s="163">
        <f>B5883+C5883-D5883</f>
        <v>103114222</v>
      </c>
    </row>
    <row r="5884" spans="1:5" x14ac:dyDescent="0.25">
      <c r="A5884" s="195"/>
      <c r="B5884" s="217">
        <f>B5880+B5881+B5882+B5883</f>
        <v>0</v>
      </c>
      <c r="C5884" s="217">
        <f>C5880+C5881+C5882+C5883</f>
        <v>112459627</v>
      </c>
      <c r="D5884" s="217">
        <f>D5880+D5881+D5882+D5883</f>
        <v>0</v>
      </c>
      <c r="E5884" s="217">
        <f>E5880+E5881+E5882+E5883</f>
        <v>112459627</v>
      </c>
    </row>
    <row r="5885" spans="1:5" x14ac:dyDescent="0.3">
      <c r="A5885" s="67" t="s">
        <v>1981</v>
      </c>
      <c r="B5885" s="76">
        <f>SUM(B5880:B5884)</f>
        <v>0</v>
      </c>
      <c r="C5885" s="76"/>
      <c r="D5885" s="76"/>
      <c r="E5885" s="163"/>
    </row>
    <row r="5886" spans="1:5" x14ac:dyDescent="0.3">
      <c r="A5886" s="87" t="s">
        <v>2203</v>
      </c>
      <c r="B5886" s="160">
        <v>12000000</v>
      </c>
      <c r="C5886" s="68"/>
      <c r="D5886" s="68">
        <v>12000000</v>
      </c>
      <c r="E5886" s="163">
        <f t="shared" ref="E5886:E5892" si="164">B5886+C5886-D5886</f>
        <v>0</v>
      </c>
    </row>
    <row r="5887" spans="1:5" x14ac:dyDescent="0.3">
      <c r="A5887" s="216" t="s">
        <v>1982</v>
      </c>
      <c r="B5887" s="72">
        <v>4000000</v>
      </c>
      <c r="C5887" s="68"/>
      <c r="D5887" s="68">
        <v>4000000</v>
      </c>
      <c r="E5887" s="163">
        <f t="shared" si="164"/>
        <v>0</v>
      </c>
    </row>
    <row r="5888" spans="1:5" x14ac:dyDescent="0.3">
      <c r="A5888" s="87" t="s">
        <v>2204</v>
      </c>
      <c r="B5888" s="79">
        <v>40000000</v>
      </c>
      <c r="C5888" s="266"/>
      <c r="D5888" s="266">
        <v>40000000</v>
      </c>
      <c r="E5888" s="163">
        <f t="shared" si="164"/>
        <v>0</v>
      </c>
    </row>
    <row r="5889" spans="1:5" x14ac:dyDescent="0.3">
      <c r="A5889" s="6" t="s">
        <v>138</v>
      </c>
      <c r="B5889" s="66">
        <f>SUM(B5886:B5888)</f>
        <v>56000000</v>
      </c>
      <c r="C5889" s="66">
        <f>SUM(C5886:C5888)</f>
        <v>0</v>
      </c>
      <c r="D5889" s="66">
        <f>SUM(D5886:D5888)</f>
        <v>56000000</v>
      </c>
      <c r="E5889" s="66">
        <f>SUM(E5886:E5888)</f>
        <v>0</v>
      </c>
    </row>
    <row r="5890" spans="1:5" x14ac:dyDescent="0.3">
      <c r="A5890" s="85"/>
      <c r="B5890" s="160"/>
      <c r="C5890" s="68"/>
      <c r="D5890" s="68"/>
      <c r="E5890" s="163">
        <f t="shared" si="164"/>
        <v>0</v>
      </c>
    </row>
    <row r="5891" spans="1:5" x14ac:dyDescent="0.3">
      <c r="A5891" s="6" t="s">
        <v>143</v>
      </c>
      <c r="B5891" s="66">
        <f>B5884+B5889</f>
        <v>56000000</v>
      </c>
      <c r="C5891" s="66">
        <f>C5884+C5889</f>
        <v>112459627</v>
      </c>
      <c r="D5891" s="66">
        <f>D5884+D5889</f>
        <v>56000000</v>
      </c>
      <c r="E5891" s="66">
        <f>E5884+E5889</f>
        <v>112459627</v>
      </c>
    </row>
    <row r="5892" spans="1:5" x14ac:dyDescent="0.3">
      <c r="A5892" s="67"/>
      <c r="B5892" s="76"/>
      <c r="C5892" s="76"/>
      <c r="D5892" s="76"/>
      <c r="E5892" s="163">
        <f t="shared" si="164"/>
        <v>0</v>
      </c>
    </row>
    <row r="5893" spans="1:5" x14ac:dyDescent="0.3">
      <c r="A5893" s="6" t="s">
        <v>1983</v>
      </c>
      <c r="B5893" s="66">
        <f>B5875+B5891</f>
        <v>63818887.23605182</v>
      </c>
      <c r="C5893" s="66">
        <f>C5875+C5891</f>
        <v>149512983</v>
      </c>
      <c r="D5893" s="66">
        <f>D5875+D5891</f>
        <v>56372041.69020319</v>
      </c>
      <c r="E5893" s="66">
        <f>E5875+E5891</f>
        <v>156959828.54584861</v>
      </c>
    </row>
    <row r="5894" spans="1:5" x14ac:dyDescent="0.3">
      <c r="A5894" s="85"/>
      <c r="B5894" s="521"/>
      <c r="C5894" s="40"/>
      <c r="D5894" s="24"/>
      <c r="E5894" s="522">
        <f>B5894+C5894-D5894</f>
        <v>0</v>
      </c>
    </row>
    <row r="5895" spans="1:5" x14ac:dyDescent="0.3">
      <c r="A5895" s="67" t="s">
        <v>1984</v>
      </c>
      <c r="B5895" s="521"/>
      <c r="C5895" s="40"/>
      <c r="D5895" s="40"/>
      <c r="E5895" s="522"/>
    </row>
    <row r="5896" spans="1:5" x14ac:dyDescent="0.3">
      <c r="A5896" s="85"/>
      <c r="B5896" s="521"/>
      <c r="C5896" s="40"/>
      <c r="D5896" s="40"/>
      <c r="E5896" s="522"/>
    </row>
    <row r="5897" spans="1:5" x14ac:dyDescent="0.3">
      <c r="A5897" s="195" t="s">
        <v>53</v>
      </c>
      <c r="B5897" s="523">
        <f>B5900</f>
        <v>6946759.0406085635</v>
      </c>
      <c r="C5897" s="523">
        <f>C5900</f>
        <v>0</v>
      </c>
      <c r="D5897" s="523">
        <f>D5900</f>
        <v>548865.90266154974</v>
      </c>
      <c r="E5897" s="523">
        <f>E5900</f>
        <v>6397893.1379470136</v>
      </c>
    </row>
    <row r="5898" spans="1:5" x14ac:dyDescent="0.3">
      <c r="A5898" s="67" t="s">
        <v>54</v>
      </c>
      <c r="B5898" s="502"/>
      <c r="C5898" s="40"/>
      <c r="D5898" s="40"/>
      <c r="E5898" s="524">
        <f>B5898+C5898-D5898</f>
        <v>0</v>
      </c>
    </row>
    <row r="5899" spans="1:5" x14ac:dyDescent="0.3">
      <c r="A5899" s="113" t="s">
        <v>55</v>
      </c>
      <c r="B5899" s="525">
        <f>'[10]DIANI MUN'!$C$5</f>
        <v>6946759.0406085635</v>
      </c>
      <c r="C5899" s="40"/>
      <c r="D5899" s="24">
        <f>'[3]P.E ANALYSIS'!$E$18</f>
        <v>548865.90266154974</v>
      </c>
      <c r="E5899" s="524">
        <f>B5899+C5899-D5899</f>
        <v>6397893.1379470136</v>
      </c>
    </row>
    <row r="5900" spans="1:5" x14ac:dyDescent="0.3">
      <c r="A5900" s="6" t="s">
        <v>56</v>
      </c>
      <c r="B5900" s="526">
        <f>B5899</f>
        <v>6946759.0406085635</v>
      </c>
      <c r="C5900" s="526">
        <f>C5899</f>
        <v>0</v>
      </c>
      <c r="D5900" s="526">
        <f>D5899</f>
        <v>548865.90266154974</v>
      </c>
      <c r="E5900" s="526">
        <f>E5899</f>
        <v>6397893.1379470136</v>
      </c>
    </row>
    <row r="5901" spans="1:5" x14ac:dyDescent="0.3">
      <c r="A5901" s="117"/>
      <c r="B5901" s="527"/>
      <c r="C5901" s="40"/>
      <c r="D5901" s="40"/>
      <c r="E5901" s="522"/>
    </row>
    <row r="5902" spans="1:5" x14ac:dyDescent="0.3">
      <c r="A5902" s="195" t="s">
        <v>57</v>
      </c>
      <c r="B5902" s="523">
        <f>B5951+B5962</f>
        <v>32772697</v>
      </c>
      <c r="C5902" s="523">
        <f>C5951+C5962</f>
        <v>18907680</v>
      </c>
      <c r="D5902" s="523">
        <f>D5951+D5962</f>
        <v>2645768.63</v>
      </c>
      <c r="E5902" s="523">
        <f>E5951+E5962</f>
        <v>49034608.369999997</v>
      </c>
    </row>
    <row r="5903" spans="1:5" x14ac:dyDescent="0.3">
      <c r="A5903" s="67" t="s">
        <v>62</v>
      </c>
      <c r="B5903" s="527"/>
      <c r="C5903" s="40"/>
      <c r="D5903" s="40"/>
      <c r="E5903" s="522"/>
    </row>
    <row r="5904" spans="1:5" x14ac:dyDescent="0.3">
      <c r="A5904" s="70" t="s">
        <v>63</v>
      </c>
      <c r="B5904" s="502">
        <v>250000</v>
      </c>
      <c r="C5904" s="40"/>
      <c r="D5904" s="40"/>
      <c r="E5904" s="522">
        <f>B5904+C5904-D5904</f>
        <v>250000</v>
      </c>
    </row>
    <row r="5905" spans="1:5" x14ac:dyDescent="0.3">
      <c r="A5905" s="70" t="s">
        <v>64</v>
      </c>
      <c r="B5905" s="527"/>
      <c r="C5905" s="40"/>
      <c r="D5905" s="40"/>
      <c r="E5905" s="522">
        <f t="shared" ref="E5905:E5950" si="165">B5905+C5905-D5905</f>
        <v>0</v>
      </c>
    </row>
    <row r="5906" spans="1:5" x14ac:dyDescent="0.3">
      <c r="A5906" s="6" t="s">
        <v>138</v>
      </c>
      <c r="B5906" s="523">
        <f>SUM(B5904:B5905)</f>
        <v>250000</v>
      </c>
      <c r="C5906" s="7"/>
      <c r="D5906" s="7"/>
      <c r="E5906" s="528">
        <f t="shared" si="165"/>
        <v>250000</v>
      </c>
    </row>
    <row r="5907" spans="1:5" x14ac:dyDescent="0.3">
      <c r="A5907" s="67" t="s">
        <v>65</v>
      </c>
      <c r="B5907" s="527"/>
      <c r="C5907" s="40"/>
      <c r="D5907" s="40"/>
      <c r="E5907" s="522">
        <f t="shared" si="165"/>
        <v>0</v>
      </c>
    </row>
    <row r="5908" spans="1:5" x14ac:dyDescent="0.3">
      <c r="A5908" s="70" t="s">
        <v>66</v>
      </c>
      <c r="B5908" s="162">
        <v>600000</v>
      </c>
      <c r="C5908" s="40"/>
      <c r="D5908" s="40"/>
      <c r="E5908" s="522">
        <f t="shared" si="165"/>
        <v>600000</v>
      </c>
    </row>
    <row r="5909" spans="1:5" x14ac:dyDescent="0.3">
      <c r="A5909" s="113" t="s">
        <v>1956</v>
      </c>
      <c r="B5909" s="162">
        <v>1500000</v>
      </c>
      <c r="C5909" s="40"/>
      <c r="D5909" s="40"/>
      <c r="E5909" s="522">
        <f t="shared" si="165"/>
        <v>1500000</v>
      </c>
    </row>
    <row r="5910" spans="1:5" x14ac:dyDescent="0.3">
      <c r="A5910" s="113" t="s">
        <v>68</v>
      </c>
      <c r="B5910" s="162">
        <v>3000000</v>
      </c>
      <c r="C5910" s="40"/>
      <c r="D5910" s="40"/>
      <c r="E5910" s="522">
        <f t="shared" si="165"/>
        <v>3000000</v>
      </c>
    </row>
    <row r="5911" spans="1:5" x14ac:dyDescent="0.3">
      <c r="A5911" s="6" t="s">
        <v>138</v>
      </c>
      <c r="B5911" s="523">
        <f>SUM(B5908:B5910)</f>
        <v>5100000</v>
      </c>
      <c r="C5911" s="7"/>
      <c r="D5911" s="7"/>
      <c r="E5911" s="528">
        <f t="shared" si="165"/>
        <v>5100000</v>
      </c>
    </row>
    <row r="5912" spans="1:5" x14ac:dyDescent="0.3">
      <c r="A5912" s="67" t="s">
        <v>72</v>
      </c>
      <c r="B5912" s="527"/>
      <c r="C5912" s="40"/>
      <c r="D5912" s="40"/>
      <c r="E5912" s="522">
        <f t="shared" si="165"/>
        <v>0</v>
      </c>
    </row>
    <row r="5913" spans="1:5" x14ac:dyDescent="0.3">
      <c r="A5913" s="70" t="s">
        <v>146</v>
      </c>
      <c r="B5913" s="162">
        <v>322697</v>
      </c>
      <c r="C5913" s="40"/>
      <c r="D5913" s="40"/>
      <c r="E5913" s="522">
        <f t="shared" si="165"/>
        <v>322697</v>
      </c>
    </row>
    <row r="5914" spans="1:5" x14ac:dyDescent="0.3">
      <c r="A5914" s="6" t="s">
        <v>138</v>
      </c>
      <c r="B5914" s="523">
        <f>SUM(B5912:B5913)</f>
        <v>322697</v>
      </c>
      <c r="C5914" s="7"/>
      <c r="D5914" s="7"/>
      <c r="E5914" s="528">
        <f t="shared" si="165"/>
        <v>322697</v>
      </c>
    </row>
    <row r="5915" spans="1:5" x14ac:dyDescent="0.3">
      <c r="A5915" s="67" t="s">
        <v>76</v>
      </c>
      <c r="B5915" s="527"/>
      <c r="C5915" s="40"/>
      <c r="D5915" s="40"/>
      <c r="E5915" s="522">
        <f t="shared" si="165"/>
        <v>0</v>
      </c>
    </row>
    <row r="5916" spans="1:5" x14ac:dyDescent="0.3">
      <c r="A5916" s="70" t="s">
        <v>77</v>
      </c>
      <c r="B5916" s="527"/>
      <c r="C5916" s="40"/>
      <c r="D5916" s="40"/>
      <c r="E5916" s="522">
        <f t="shared" si="165"/>
        <v>0</v>
      </c>
    </row>
    <row r="5917" spans="1:5" x14ac:dyDescent="0.3">
      <c r="A5917" s="70" t="s">
        <v>152</v>
      </c>
      <c r="B5917" s="502"/>
      <c r="C5917" s="40"/>
      <c r="D5917" s="40"/>
      <c r="E5917" s="522">
        <f t="shared" si="165"/>
        <v>0</v>
      </c>
    </row>
    <row r="5918" spans="1:5" x14ac:dyDescent="0.3">
      <c r="A5918" s="6" t="s">
        <v>138</v>
      </c>
      <c r="B5918" s="523">
        <f>B5916+B5917</f>
        <v>0</v>
      </c>
      <c r="C5918" s="7"/>
      <c r="D5918" s="7"/>
      <c r="E5918" s="528">
        <f t="shared" si="165"/>
        <v>0</v>
      </c>
    </row>
    <row r="5919" spans="1:5" x14ac:dyDescent="0.3">
      <c r="A5919" s="67" t="s">
        <v>78</v>
      </c>
      <c r="B5919" s="502"/>
      <c r="C5919" s="40"/>
      <c r="D5919" s="40"/>
      <c r="E5919" s="522">
        <f t="shared" si="165"/>
        <v>0</v>
      </c>
    </row>
    <row r="5920" spans="1:5" x14ac:dyDescent="0.3">
      <c r="A5920" s="70" t="s">
        <v>1957</v>
      </c>
      <c r="B5920" s="502">
        <v>300000</v>
      </c>
      <c r="C5920" s="40"/>
      <c r="D5920" s="40"/>
      <c r="E5920" s="522">
        <f t="shared" si="165"/>
        <v>300000</v>
      </c>
    </row>
    <row r="5921" spans="1:5" x14ac:dyDescent="0.3">
      <c r="A5921" s="6" t="s">
        <v>138</v>
      </c>
      <c r="B5921" s="523">
        <f>SUM(B5919:B5920)</f>
        <v>300000</v>
      </c>
      <c r="C5921" s="7"/>
      <c r="D5921" s="7"/>
      <c r="E5921" s="528">
        <f t="shared" si="165"/>
        <v>300000</v>
      </c>
    </row>
    <row r="5922" spans="1:5" x14ac:dyDescent="0.3">
      <c r="A5922" s="67" t="s">
        <v>80</v>
      </c>
      <c r="B5922" s="502"/>
      <c r="C5922" s="40"/>
      <c r="D5922" s="40"/>
      <c r="E5922" s="522">
        <f t="shared" si="165"/>
        <v>0</v>
      </c>
    </row>
    <row r="5923" spans="1:5" x14ac:dyDescent="0.3">
      <c r="A5923" s="135" t="s">
        <v>81</v>
      </c>
      <c r="B5923" s="502">
        <v>500000</v>
      </c>
      <c r="C5923" s="40"/>
      <c r="D5923" s="40"/>
      <c r="E5923" s="522">
        <f t="shared" si="165"/>
        <v>500000</v>
      </c>
    </row>
    <row r="5924" spans="1:5" x14ac:dyDescent="0.3">
      <c r="A5924" s="70" t="s">
        <v>184</v>
      </c>
      <c r="B5924" s="162">
        <f>3500000-500000</f>
        <v>3000000</v>
      </c>
      <c r="C5924" s="40"/>
      <c r="D5924" s="40"/>
      <c r="E5924" s="522">
        <f t="shared" si="165"/>
        <v>3000000</v>
      </c>
    </row>
    <row r="5925" spans="1:5" x14ac:dyDescent="0.3">
      <c r="A5925" s="6" t="s">
        <v>138</v>
      </c>
      <c r="B5925" s="523">
        <f>SUM(B5923:B5924)</f>
        <v>3500000</v>
      </c>
      <c r="C5925" s="7"/>
      <c r="D5925" s="7"/>
      <c r="E5925" s="528">
        <f t="shared" si="165"/>
        <v>3500000</v>
      </c>
    </row>
    <row r="5926" spans="1:5" x14ac:dyDescent="0.3">
      <c r="A5926" s="67" t="s">
        <v>82</v>
      </c>
      <c r="B5926" s="502"/>
      <c r="C5926" s="40"/>
      <c r="D5926" s="40"/>
      <c r="E5926" s="522">
        <f t="shared" si="165"/>
        <v>0</v>
      </c>
    </row>
    <row r="5927" spans="1:5" x14ac:dyDescent="0.3">
      <c r="A5927" s="70" t="s">
        <v>83</v>
      </c>
      <c r="B5927" s="502">
        <v>1000000</v>
      </c>
      <c r="C5927" s="24">
        <v>2000000</v>
      </c>
      <c r="D5927" s="40"/>
      <c r="E5927" s="522">
        <f t="shared" si="165"/>
        <v>3000000</v>
      </c>
    </row>
    <row r="5928" spans="1:5" x14ac:dyDescent="0.3">
      <c r="A5928" s="6" t="s">
        <v>138</v>
      </c>
      <c r="B5928" s="523">
        <f>SUM(B5927:B5927)</f>
        <v>1000000</v>
      </c>
      <c r="C5928" s="523">
        <f>SUM(C5927:C5927)</f>
        <v>2000000</v>
      </c>
      <c r="D5928" s="7"/>
      <c r="E5928" s="528">
        <f t="shared" si="165"/>
        <v>3000000</v>
      </c>
    </row>
    <row r="5929" spans="1:5" x14ac:dyDescent="0.3">
      <c r="A5929" s="67" t="s">
        <v>85</v>
      </c>
      <c r="B5929" s="502"/>
      <c r="C5929" s="40"/>
      <c r="D5929" s="40"/>
      <c r="E5929" s="522">
        <f t="shared" si="165"/>
        <v>0</v>
      </c>
    </row>
    <row r="5930" spans="1:5" x14ac:dyDescent="0.3">
      <c r="A5930" s="70" t="s">
        <v>86</v>
      </c>
      <c r="B5930" s="502">
        <v>1200000</v>
      </c>
      <c r="C5930" s="40"/>
      <c r="D5930" s="40"/>
      <c r="E5930" s="522">
        <f t="shared" si="165"/>
        <v>1200000</v>
      </c>
    </row>
    <row r="5931" spans="1:5" x14ac:dyDescent="0.3">
      <c r="A5931" s="70" t="s">
        <v>87</v>
      </c>
      <c r="B5931" s="502">
        <v>1000000</v>
      </c>
      <c r="C5931" s="40"/>
      <c r="D5931" s="40"/>
      <c r="E5931" s="522">
        <f t="shared" si="165"/>
        <v>1000000</v>
      </c>
    </row>
    <row r="5932" spans="1:5" x14ac:dyDescent="0.3">
      <c r="A5932" s="70" t="s">
        <v>88</v>
      </c>
      <c r="B5932" s="502">
        <v>500000</v>
      </c>
      <c r="C5932" s="24">
        <v>7500000</v>
      </c>
      <c r="D5932" s="40"/>
      <c r="E5932" s="522">
        <f t="shared" si="165"/>
        <v>8000000</v>
      </c>
    </row>
    <row r="5933" spans="1:5" x14ac:dyDescent="0.3">
      <c r="A5933" s="6" t="s">
        <v>138</v>
      </c>
      <c r="B5933" s="523">
        <f>SUM(B5930:B5932)</f>
        <v>2700000</v>
      </c>
      <c r="C5933" s="523">
        <f>SUM(C5930:C5932)</f>
        <v>7500000</v>
      </c>
      <c r="D5933" s="523">
        <f>SUM(D5930:D5932)</f>
        <v>0</v>
      </c>
      <c r="E5933" s="523">
        <f>SUM(E5930:E5932)</f>
        <v>10200000</v>
      </c>
    </row>
    <row r="5934" spans="1:5" x14ac:dyDescent="0.3">
      <c r="A5934" s="67" t="s">
        <v>89</v>
      </c>
      <c r="B5934" s="502"/>
      <c r="C5934" s="40"/>
      <c r="D5934" s="40"/>
      <c r="E5934" s="522">
        <f t="shared" si="165"/>
        <v>0</v>
      </c>
    </row>
    <row r="5935" spans="1:5" x14ac:dyDescent="0.3">
      <c r="A5935" s="70" t="s">
        <v>185</v>
      </c>
      <c r="B5935" s="529">
        <v>9000000</v>
      </c>
      <c r="C5935" s="24">
        <v>3000000</v>
      </c>
      <c r="D5935" s="40"/>
      <c r="E5935" s="522">
        <f t="shared" si="165"/>
        <v>12000000</v>
      </c>
    </row>
    <row r="5936" spans="1:5" x14ac:dyDescent="0.3">
      <c r="A5936" s="6" t="s">
        <v>138</v>
      </c>
      <c r="B5936" s="523">
        <f>SUM(B5935:B5935)</f>
        <v>9000000</v>
      </c>
      <c r="C5936" s="523">
        <f>SUM(C5935:C5935)</f>
        <v>3000000</v>
      </c>
      <c r="D5936" s="523">
        <f>SUM(D5935:D5935)</f>
        <v>0</v>
      </c>
      <c r="E5936" s="523">
        <f>SUM(E5935:E5935)</f>
        <v>12000000</v>
      </c>
    </row>
    <row r="5937" spans="1:5" x14ac:dyDescent="0.3">
      <c r="A5937" s="67" t="s">
        <v>91</v>
      </c>
      <c r="B5937" s="502"/>
      <c r="C5937" s="40"/>
      <c r="D5937" s="40"/>
      <c r="E5937" s="522">
        <f t="shared" si="165"/>
        <v>0</v>
      </c>
    </row>
    <row r="5938" spans="1:5" x14ac:dyDescent="0.3">
      <c r="A5938" s="70" t="s">
        <v>92</v>
      </c>
      <c r="B5938" s="502">
        <v>100000</v>
      </c>
      <c r="C5938" s="40"/>
      <c r="D5938" s="40"/>
      <c r="E5938" s="522">
        <f t="shared" si="165"/>
        <v>100000</v>
      </c>
    </row>
    <row r="5939" spans="1:5" x14ac:dyDescent="0.3">
      <c r="A5939" s="70" t="s">
        <v>1985</v>
      </c>
      <c r="B5939" s="502">
        <v>500000</v>
      </c>
      <c r="C5939" s="40"/>
      <c r="D5939" s="40"/>
      <c r="E5939" s="522">
        <f t="shared" si="165"/>
        <v>500000</v>
      </c>
    </row>
    <row r="5940" spans="1:5" x14ac:dyDescent="0.3">
      <c r="A5940" s="70" t="s">
        <v>309</v>
      </c>
      <c r="B5940" s="502">
        <v>3000000</v>
      </c>
      <c r="C5940" s="40"/>
      <c r="D5940" s="24">
        <v>2645768.63</v>
      </c>
      <c r="E5940" s="522">
        <f t="shared" si="165"/>
        <v>354231.37000000011</v>
      </c>
    </row>
    <row r="5941" spans="1:5" x14ac:dyDescent="0.3">
      <c r="A5941" s="6" t="s">
        <v>138</v>
      </c>
      <c r="B5941" s="523">
        <f>SUM(B5938:B5940)</f>
        <v>3600000</v>
      </c>
      <c r="C5941" s="523">
        <f>SUM(C5938:C5940)</f>
        <v>0</v>
      </c>
      <c r="D5941" s="523">
        <f>SUM(D5938:D5940)</f>
        <v>2645768.63</v>
      </c>
      <c r="E5941" s="523">
        <f>SUM(E5938:E5940)</f>
        <v>954231.37000000011</v>
      </c>
    </row>
    <row r="5942" spans="1:5" x14ac:dyDescent="0.3">
      <c r="A5942" s="67" t="s">
        <v>96</v>
      </c>
      <c r="B5942" s="502"/>
      <c r="C5942" s="40"/>
      <c r="D5942" s="40"/>
      <c r="E5942" s="522">
        <f t="shared" si="165"/>
        <v>0</v>
      </c>
    </row>
    <row r="5943" spans="1:5" x14ac:dyDescent="0.3">
      <c r="A5943" s="70" t="s">
        <v>97</v>
      </c>
      <c r="B5943" s="530">
        <v>5000000</v>
      </c>
      <c r="C5943" s="24">
        <v>1000000</v>
      </c>
      <c r="D5943" s="40"/>
      <c r="E5943" s="522">
        <f t="shared" si="165"/>
        <v>6000000</v>
      </c>
    </row>
    <row r="5944" spans="1:5" x14ac:dyDescent="0.3">
      <c r="A5944" s="6" t="s">
        <v>138</v>
      </c>
      <c r="B5944" s="523">
        <f>SUM(B5943:B5943)</f>
        <v>5000000</v>
      </c>
      <c r="C5944" s="523">
        <f>SUM(C5943:C5943)</f>
        <v>1000000</v>
      </c>
      <c r="D5944" s="7"/>
      <c r="E5944" s="528">
        <f t="shared" si="165"/>
        <v>6000000</v>
      </c>
    </row>
    <row r="5945" spans="1:5" x14ac:dyDescent="0.3">
      <c r="A5945" s="67" t="s">
        <v>102</v>
      </c>
      <c r="B5945" s="527"/>
      <c r="C5945" s="40"/>
      <c r="D5945" s="40"/>
      <c r="E5945" s="522">
        <f t="shared" si="165"/>
        <v>0</v>
      </c>
    </row>
    <row r="5946" spans="1:5" x14ac:dyDescent="0.3">
      <c r="A5946" s="70" t="s">
        <v>104</v>
      </c>
      <c r="B5946" s="502">
        <v>1000000</v>
      </c>
      <c r="C5946" s="40"/>
      <c r="D5946" s="40"/>
      <c r="E5946" s="522">
        <f t="shared" si="165"/>
        <v>1000000</v>
      </c>
    </row>
    <row r="5947" spans="1:5" x14ac:dyDescent="0.3">
      <c r="A5947" s="70" t="s">
        <v>311</v>
      </c>
      <c r="B5947" s="502">
        <v>1000000</v>
      </c>
      <c r="C5947" s="40"/>
      <c r="D5947" s="40"/>
      <c r="E5947" s="522">
        <f t="shared" si="165"/>
        <v>1000000</v>
      </c>
    </row>
    <row r="5948" spans="1:5" x14ac:dyDescent="0.3">
      <c r="A5948" s="6" t="s">
        <v>138</v>
      </c>
      <c r="B5948" s="523">
        <f>B5946+B5947</f>
        <v>2000000</v>
      </c>
      <c r="C5948" s="7"/>
      <c r="D5948" s="7"/>
      <c r="E5948" s="528">
        <f t="shared" si="165"/>
        <v>2000000</v>
      </c>
    </row>
    <row r="5949" spans="1:5" x14ac:dyDescent="0.3">
      <c r="A5949" s="85"/>
      <c r="B5949" s="521"/>
      <c r="C5949" s="40"/>
      <c r="D5949" s="40"/>
      <c r="E5949" s="522">
        <f t="shared" si="165"/>
        <v>0</v>
      </c>
    </row>
    <row r="5950" spans="1:5" x14ac:dyDescent="0.3">
      <c r="A5950" s="85"/>
      <c r="B5950" s="521"/>
      <c r="C5950" s="40"/>
      <c r="D5950" s="40"/>
      <c r="E5950" s="522">
        <f t="shared" si="165"/>
        <v>0</v>
      </c>
    </row>
    <row r="5951" spans="1:5" x14ac:dyDescent="0.3">
      <c r="A5951" s="6" t="s">
        <v>6</v>
      </c>
      <c r="B5951" s="523">
        <f>B5906+B5911+B5914+B5918+B5921+B5925+B5928+B5933+B5936+B5941+B5944+B5948</f>
        <v>32772697</v>
      </c>
      <c r="C5951" s="523">
        <f>C5906+C5911+C5914+C5918+C5921+C5925+C5928+C5933+C5936+C5941+C5944+C5948</f>
        <v>13500000</v>
      </c>
      <c r="D5951" s="523">
        <f>D5906+D5911+D5914+D5918+D5921+D5925+D5928+D5933+D5936+D5941+D5944+D5948</f>
        <v>2645768.63</v>
      </c>
      <c r="E5951" s="523">
        <f>E5906+E5911+E5914+E5918+E5921+E5925+E5928+E5933+E5936+E5941+E5944+E5948</f>
        <v>43626928.369999997</v>
      </c>
    </row>
    <row r="5952" spans="1:5" x14ac:dyDescent="0.3">
      <c r="A5952" s="85"/>
      <c r="B5952" s="521"/>
      <c r="C5952" s="40"/>
      <c r="D5952" s="40"/>
      <c r="E5952" s="522"/>
    </row>
    <row r="5953" spans="1:5" x14ac:dyDescent="0.3">
      <c r="A5953" s="67" t="s">
        <v>105</v>
      </c>
      <c r="B5953" s="521"/>
      <c r="C5953" s="40"/>
      <c r="D5953" s="40"/>
      <c r="E5953" s="522"/>
    </row>
    <row r="5954" spans="1:5" x14ac:dyDescent="0.3">
      <c r="A5954" s="505" t="s">
        <v>1986</v>
      </c>
      <c r="B5954" s="531"/>
      <c r="C5954" s="24">
        <v>1770600</v>
      </c>
      <c r="D5954" s="40"/>
      <c r="E5954" s="532">
        <f>B5954+C5954-D5954</f>
        <v>1770600</v>
      </c>
    </row>
    <row r="5955" spans="1:5" x14ac:dyDescent="0.3">
      <c r="A5955" s="505" t="s">
        <v>1987</v>
      </c>
      <c r="B5955" s="531"/>
      <c r="C5955" s="24">
        <v>1500000</v>
      </c>
      <c r="D5955" s="40"/>
      <c r="E5955" s="532">
        <f t="shared" ref="E5955:E5961" si="166">B5955+C5955-D5955</f>
        <v>1500000</v>
      </c>
    </row>
    <row r="5956" spans="1:5" x14ac:dyDescent="0.3">
      <c r="A5956" s="505" t="s">
        <v>1988</v>
      </c>
      <c r="B5956" s="531"/>
      <c r="C5956" s="24">
        <v>63260</v>
      </c>
      <c r="D5956" s="40"/>
      <c r="E5956" s="532">
        <f t="shared" si="166"/>
        <v>63260</v>
      </c>
    </row>
    <row r="5957" spans="1:5" x14ac:dyDescent="0.3">
      <c r="A5957" s="505" t="s">
        <v>1989</v>
      </c>
      <c r="B5957" s="531"/>
      <c r="C5957" s="24">
        <v>21000</v>
      </c>
      <c r="D5957" s="40"/>
      <c r="E5957" s="532">
        <f t="shared" si="166"/>
        <v>21000</v>
      </c>
    </row>
    <row r="5958" spans="1:5" x14ac:dyDescent="0.3">
      <c r="A5958" s="505" t="s">
        <v>1989</v>
      </c>
      <c r="B5958" s="531"/>
      <c r="C5958" s="24">
        <v>209000</v>
      </c>
      <c r="D5958" s="40"/>
      <c r="E5958" s="532">
        <f t="shared" si="166"/>
        <v>209000</v>
      </c>
    </row>
    <row r="5959" spans="1:5" x14ac:dyDescent="0.3">
      <c r="A5959" s="505" t="s">
        <v>1990</v>
      </c>
      <c r="B5959" s="531"/>
      <c r="C5959" s="24">
        <v>1036000</v>
      </c>
      <c r="D5959" s="40"/>
      <c r="E5959" s="532">
        <f t="shared" si="166"/>
        <v>1036000</v>
      </c>
    </row>
    <row r="5960" spans="1:5" x14ac:dyDescent="0.3">
      <c r="A5960" s="505" t="s">
        <v>1991</v>
      </c>
      <c r="B5960" s="531"/>
      <c r="C5960" s="24">
        <v>588120</v>
      </c>
      <c r="D5960" s="40"/>
      <c r="E5960" s="532">
        <f t="shared" si="166"/>
        <v>588120</v>
      </c>
    </row>
    <row r="5961" spans="1:5" x14ac:dyDescent="0.3">
      <c r="A5961" s="505" t="s">
        <v>1992</v>
      </c>
      <c r="B5961" s="531"/>
      <c r="C5961" s="24">
        <v>219700</v>
      </c>
      <c r="D5961" s="40"/>
      <c r="E5961" s="532">
        <f t="shared" si="166"/>
        <v>219700</v>
      </c>
    </row>
    <row r="5962" spans="1:5" x14ac:dyDescent="0.3">
      <c r="A5962" s="6" t="s">
        <v>6</v>
      </c>
      <c r="B5962" s="523">
        <f>B5954+B5955+B5956+B5957+B5958+B5959+B5960+B5961</f>
        <v>0</v>
      </c>
      <c r="C5962" s="244">
        <v>5407680</v>
      </c>
      <c r="D5962" s="244">
        <f>SUM(D5954:D5961)</f>
        <v>0</v>
      </c>
      <c r="E5962" s="244">
        <f>SUM(E5954:E5961)</f>
        <v>5407680</v>
      </c>
    </row>
    <row r="5963" spans="1:5" x14ac:dyDescent="0.3">
      <c r="A5963" s="84"/>
      <c r="B5963" s="533"/>
      <c r="C5963" s="534"/>
      <c r="D5963" s="534"/>
      <c r="E5963" s="534"/>
    </row>
    <row r="5964" spans="1:5" x14ac:dyDescent="0.3">
      <c r="A5964" s="85"/>
      <c r="B5964" s="521"/>
      <c r="C5964" s="40"/>
      <c r="D5964" s="40"/>
      <c r="E5964" s="522"/>
    </row>
    <row r="5965" spans="1:5" x14ac:dyDescent="0.3">
      <c r="A5965" s="195" t="s">
        <v>203</v>
      </c>
      <c r="B5965" s="523">
        <f>B5897+B5902</f>
        <v>39719456.040608563</v>
      </c>
      <c r="C5965" s="523">
        <f>C5897+C5902</f>
        <v>18907680</v>
      </c>
      <c r="D5965" s="523">
        <f>D5897+D5902</f>
        <v>3194634.5326615497</v>
      </c>
      <c r="E5965" s="523">
        <f>E5897+E5902</f>
        <v>55432501.507947013</v>
      </c>
    </row>
    <row r="5966" spans="1:5" x14ac:dyDescent="0.3">
      <c r="A5966" s="485"/>
      <c r="B5966" s="533"/>
      <c r="C5966" s="533"/>
      <c r="D5966" s="533"/>
      <c r="E5966" s="533"/>
    </row>
    <row r="5967" spans="1:5" x14ac:dyDescent="0.3">
      <c r="A5967" s="238" t="s">
        <v>140</v>
      </c>
      <c r="B5967" s="533"/>
      <c r="C5967" s="533"/>
      <c r="D5967" s="533"/>
      <c r="E5967" s="533"/>
    </row>
    <row r="5968" spans="1:5" x14ac:dyDescent="0.3">
      <c r="A5968" s="238" t="s">
        <v>979</v>
      </c>
      <c r="B5968" s="533"/>
      <c r="C5968" s="533"/>
      <c r="D5968" s="533"/>
      <c r="E5968" s="533"/>
    </row>
    <row r="5969" spans="1:5" x14ac:dyDescent="0.3">
      <c r="A5969" s="505" t="s">
        <v>1993</v>
      </c>
      <c r="B5969" s="533"/>
      <c r="C5969" s="524">
        <v>2237950</v>
      </c>
      <c r="D5969" s="533"/>
      <c r="E5969" s="524">
        <f t="shared" ref="E5969:E5986" si="167">B5969+C5969-D5969</f>
        <v>2237950</v>
      </c>
    </row>
    <row r="5970" spans="1:5" x14ac:dyDescent="0.3">
      <c r="A5970" s="505" t="s">
        <v>1994</v>
      </c>
      <c r="B5970" s="533"/>
      <c r="C5970" s="524">
        <v>14589341</v>
      </c>
      <c r="D5970" s="533"/>
      <c r="E5970" s="524">
        <f t="shared" si="167"/>
        <v>14589341</v>
      </c>
    </row>
    <row r="5971" spans="1:5" x14ac:dyDescent="0.3">
      <c r="A5971" s="505" t="s">
        <v>1995</v>
      </c>
      <c r="B5971" s="533"/>
      <c r="C5971" s="524">
        <v>12953775</v>
      </c>
      <c r="D5971" s="533"/>
      <c r="E5971" s="524">
        <f t="shared" si="167"/>
        <v>12953775</v>
      </c>
    </row>
    <row r="5972" spans="1:5" x14ac:dyDescent="0.3">
      <c r="A5972" s="195"/>
      <c r="B5972" s="523"/>
      <c r="C5972" s="523">
        <f>SUM(C5969:C5971)</f>
        <v>29781066</v>
      </c>
      <c r="D5972" s="523"/>
      <c r="E5972" s="523">
        <f t="shared" si="167"/>
        <v>29781066</v>
      </c>
    </row>
    <row r="5973" spans="1:5" x14ac:dyDescent="0.3">
      <c r="A5973" s="67" t="s">
        <v>140</v>
      </c>
      <c r="B5973" s="527"/>
      <c r="C5973" s="72"/>
      <c r="D5973" s="72"/>
      <c r="E5973" s="522">
        <f t="shared" si="167"/>
        <v>0</v>
      </c>
    </row>
    <row r="5974" spans="1:5" x14ac:dyDescent="0.3">
      <c r="A5974" s="181" t="s">
        <v>1996</v>
      </c>
      <c r="B5974" s="29">
        <v>20000000</v>
      </c>
      <c r="C5974" s="72"/>
      <c r="D5974" s="72">
        <v>20000000</v>
      </c>
      <c r="E5974" s="522">
        <f t="shared" si="167"/>
        <v>0</v>
      </c>
    </row>
    <row r="5975" spans="1:5" x14ac:dyDescent="0.3">
      <c r="A5975" s="181" t="s">
        <v>1997</v>
      </c>
      <c r="B5975" s="29"/>
      <c r="C5975" s="72">
        <v>10000000</v>
      </c>
      <c r="D5975" s="72"/>
      <c r="E5975" s="522">
        <f t="shared" si="167"/>
        <v>10000000</v>
      </c>
    </row>
    <row r="5976" spans="1:5" x14ac:dyDescent="0.3">
      <c r="A5976" s="181" t="s">
        <v>1998</v>
      </c>
      <c r="B5976" s="29"/>
      <c r="C5976" s="72">
        <v>6000000</v>
      </c>
      <c r="D5976" s="72"/>
      <c r="E5976" s="522">
        <f t="shared" si="167"/>
        <v>6000000</v>
      </c>
    </row>
    <row r="5977" spans="1:5" x14ac:dyDescent="0.3">
      <c r="A5977" s="181" t="s">
        <v>1999</v>
      </c>
      <c r="B5977" s="29"/>
      <c r="C5977" s="72">
        <v>4000000</v>
      </c>
      <c r="D5977" s="72"/>
      <c r="E5977" s="522">
        <f t="shared" si="167"/>
        <v>4000000</v>
      </c>
    </row>
    <row r="5978" spans="1:5" x14ac:dyDescent="0.3">
      <c r="A5978" s="31" t="s">
        <v>2000</v>
      </c>
      <c r="B5978" s="29">
        <v>50000000</v>
      </c>
      <c r="C5978" s="72"/>
      <c r="D5978" s="72"/>
      <c r="E5978" s="522">
        <f t="shared" si="167"/>
        <v>50000000</v>
      </c>
    </row>
    <row r="5979" spans="1:5" x14ac:dyDescent="0.3">
      <c r="A5979" s="31" t="s">
        <v>2001</v>
      </c>
      <c r="B5979" s="29">
        <v>10000000</v>
      </c>
      <c r="C5979" s="72"/>
      <c r="D5979" s="72">
        <v>10000000</v>
      </c>
      <c r="E5979" s="522">
        <f t="shared" si="167"/>
        <v>0</v>
      </c>
    </row>
    <row r="5980" spans="1:5" x14ac:dyDescent="0.3">
      <c r="A5980" s="31" t="s">
        <v>2002</v>
      </c>
      <c r="B5980" s="29">
        <v>10000000</v>
      </c>
      <c r="C5980" s="72"/>
      <c r="D5980" s="72">
        <v>10000000</v>
      </c>
      <c r="E5980" s="522">
        <f t="shared" si="167"/>
        <v>0</v>
      </c>
    </row>
    <row r="5981" spans="1:5" x14ac:dyDescent="0.3">
      <c r="A5981" s="31" t="s">
        <v>2003</v>
      </c>
      <c r="B5981" s="29">
        <v>10000000</v>
      </c>
      <c r="C5981" s="40"/>
      <c r="D5981" s="72">
        <v>10000000</v>
      </c>
      <c r="E5981" s="522">
        <f t="shared" si="167"/>
        <v>0</v>
      </c>
    </row>
    <row r="5982" spans="1:5" x14ac:dyDescent="0.3">
      <c r="A5982" s="31" t="s">
        <v>2004</v>
      </c>
      <c r="B5982" s="29">
        <v>10000000</v>
      </c>
      <c r="C5982" s="14"/>
      <c r="D5982" s="72">
        <v>10000000</v>
      </c>
      <c r="E5982" s="522">
        <f t="shared" si="167"/>
        <v>0</v>
      </c>
    </row>
    <row r="5983" spans="1:5" x14ac:dyDescent="0.3">
      <c r="A5983" s="87" t="s">
        <v>2005</v>
      </c>
      <c r="B5983" s="29">
        <f>2500000-500000</f>
        <v>2000000</v>
      </c>
      <c r="C5983" s="14">
        <v>1500000</v>
      </c>
      <c r="D5983" s="14"/>
      <c r="E5983" s="522">
        <f t="shared" si="167"/>
        <v>3500000</v>
      </c>
    </row>
    <row r="5984" spans="1:5" x14ac:dyDescent="0.3">
      <c r="A5984" s="93" t="s">
        <v>2006</v>
      </c>
      <c r="B5984" s="29"/>
      <c r="C5984" s="14">
        <v>1000000</v>
      </c>
      <c r="D5984" s="14"/>
      <c r="E5984" s="522">
        <f t="shared" si="167"/>
        <v>1000000</v>
      </c>
    </row>
    <row r="5985" spans="1:5" x14ac:dyDescent="0.3">
      <c r="A5985" s="183" t="s">
        <v>2007</v>
      </c>
      <c r="B5985" s="29"/>
      <c r="C5985" s="14">
        <v>8000000</v>
      </c>
      <c r="D5985" s="14"/>
      <c r="E5985" s="522">
        <f t="shared" si="167"/>
        <v>8000000</v>
      </c>
    </row>
    <row r="5986" spans="1:5" x14ac:dyDescent="0.3">
      <c r="A5986" s="535" t="s">
        <v>2008</v>
      </c>
      <c r="B5986" s="29"/>
      <c r="C5986" s="14">
        <v>6500000</v>
      </c>
      <c r="D5986" s="14"/>
      <c r="E5986" s="522">
        <f t="shared" si="167"/>
        <v>6500000</v>
      </c>
    </row>
    <row r="5987" spans="1:5" x14ac:dyDescent="0.3">
      <c r="A5987" s="6" t="s">
        <v>138</v>
      </c>
      <c r="B5987" s="244">
        <f>SUM(B5974:B5986)</f>
        <v>112000000</v>
      </c>
      <c r="C5987" s="244">
        <f>SUM(C5974:C5986)</f>
        <v>37000000</v>
      </c>
      <c r="D5987" s="244">
        <f>SUM(D5974:D5986)</f>
        <v>60000000</v>
      </c>
      <c r="E5987" s="244">
        <f>SUM(E5974:E5986)</f>
        <v>89000000</v>
      </c>
    </row>
    <row r="5988" spans="1:5" x14ac:dyDescent="0.3">
      <c r="A5988" s="85"/>
      <c r="B5988" s="536"/>
      <c r="C5988" s="14"/>
      <c r="D5988" s="14"/>
      <c r="E5988" s="532">
        <f>B5988+C5988-D5988</f>
        <v>0</v>
      </c>
    </row>
    <row r="5989" spans="1:5" x14ac:dyDescent="0.3">
      <c r="A5989" s="6" t="s">
        <v>143</v>
      </c>
      <c r="B5989" s="244">
        <f>B5972+B5987</f>
        <v>112000000</v>
      </c>
      <c r="C5989" s="244">
        <f>C5972+C5987</f>
        <v>66781066</v>
      </c>
      <c r="D5989" s="244">
        <f>D5972+D5987</f>
        <v>60000000</v>
      </c>
      <c r="E5989" s="244">
        <f>E5972+E5987</f>
        <v>118781066</v>
      </c>
    </row>
    <row r="5990" spans="1:5" x14ac:dyDescent="0.3">
      <c r="A5990" s="67"/>
      <c r="B5990" s="537"/>
      <c r="C5990" s="40"/>
      <c r="D5990" s="40"/>
      <c r="E5990" s="532">
        <f>B5990+C5990-D5990</f>
        <v>0</v>
      </c>
    </row>
    <row r="5991" spans="1:5" x14ac:dyDescent="0.3">
      <c r="A5991" s="6" t="s">
        <v>2009</v>
      </c>
      <c r="B5991" s="244">
        <f>B5965+B5989</f>
        <v>151719456.04060856</v>
      </c>
      <c r="C5991" s="244">
        <f>C5965+C5989</f>
        <v>85688746</v>
      </c>
      <c r="D5991" s="244">
        <f>D5965+D5989</f>
        <v>63194634.53266155</v>
      </c>
      <c r="E5991" s="244">
        <f>E5965+E5989</f>
        <v>174213567.50794703</v>
      </c>
    </row>
    <row r="5992" spans="1:5" x14ac:dyDescent="0.3">
      <c r="A5992" s="464"/>
      <c r="B5992" s="40"/>
      <c r="C5992" s="40"/>
      <c r="D5992" s="24"/>
      <c r="E5992" s="40"/>
    </row>
    <row r="5993" spans="1:5" x14ac:dyDescent="0.3">
      <c r="A5993" s="700" t="s">
        <v>2010</v>
      </c>
      <c r="B5993" s="700"/>
      <c r="C5993" s="700"/>
      <c r="D5993" s="700"/>
      <c r="E5993" s="700"/>
    </row>
    <row r="5994" spans="1:5" x14ac:dyDescent="0.3">
      <c r="A5994" s="538" t="s">
        <v>2011</v>
      </c>
      <c r="B5994" s="539"/>
      <c r="C5994" s="76"/>
      <c r="D5994" s="76"/>
      <c r="E5994" s="76"/>
    </row>
    <row r="5995" spans="1:5" x14ac:dyDescent="0.3">
      <c r="A5995" s="540" t="s">
        <v>53</v>
      </c>
      <c r="B5995" s="541">
        <f>B5997</f>
        <v>13446949.991648588</v>
      </c>
      <c r="C5995" s="541">
        <f>C5997</f>
        <v>0</v>
      </c>
      <c r="D5995" s="541">
        <f>D5997</f>
        <v>1062448.3017283918</v>
      </c>
      <c r="E5995" s="541">
        <f>E5997</f>
        <v>12384501.689920196</v>
      </c>
    </row>
    <row r="5996" spans="1:5" x14ac:dyDescent="0.3">
      <c r="A5996" s="1" t="s">
        <v>54</v>
      </c>
      <c r="B5996" s="542">
        <v>0</v>
      </c>
      <c r="C5996" s="79"/>
      <c r="D5996" s="79"/>
      <c r="E5996" s="543">
        <f>B5996+C5996-D5996</f>
        <v>0</v>
      </c>
    </row>
    <row r="5997" spans="1:5" x14ac:dyDescent="0.3">
      <c r="A5997" s="544" t="s">
        <v>55</v>
      </c>
      <c r="B5997" s="545">
        <f>'[10]COUNTY ATTORNEY'!$B$6</f>
        <v>13446949.991648588</v>
      </c>
      <c r="C5997" s="76"/>
      <c r="D5997" s="69">
        <f>'[3]P.E ANALYSIS'!$E$19</f>
        <v>1062448.3017283918</v>
      </c>
      <c r="E5997" s="543">
        <f t="shared" ref="E5997:E6062" si="168">B5997+C5997-D5997</f>
        <v>12384501.689920196</v>
      </c>
    </row>
    <row r="5998" spans="1:5" x14ac:dyDescent="0.3">
      <c r="A5998" s="540" t="s">
        <v>56</v>
      </c>
      <c r="B5998" s="546">
        <f>B5997</f>
        <v>13446949.991648588</v>
      </c>
      <c r="C5998" s="546">
        <f>C5997</f>
        <v>0</v>
      </c>
      <c r="D5998" s="546">
        <f>D5997</f>
        <v>1062448.3017283918</v>
      </c>
      <c r="E5998" s="546">
        <f>E5997</f>
        <v>12384501.689920196</v>
      </c>
    </row>
    <row r="5999" spans="1:5" x14ac:dyDescent="0.3">
      <c r="A5999" s="547"/>
      <c r="B5999" s="548">
        <v>0</v>
      </c>
      <c r="C5999" s="79"/>
      <c r="D5999" s="79"/>
      <c r="E5999" s="543">
        <f t="shared" si="168"/>
        <v>0</v>
      </c>
    </row>
    <row r="6000" spans="1:5" x14ac:dyDescent="0.3">
      <c r="A6000" s="540" t="s">
        <v>57</v>
      </c>
      <c r="B6000" s="541">
        <f>B6004+B6010+B6013+B6017+B6021+B6027+B6030+B6035+B6056</f>
        <v>47884258</v>
      </c>
      <c r="C6000" s="541">
        <f>C6004+C6010+C6013+C6017+C6021+C6027+C6030+C6035+C6056</f>
        <v>137864310</v>
      </c>
      <c r="D6000" s="541">
        <f>D6004+D6010+D6013+D6017+D6021+D6027+D6030+D6035+D6056</f>
        <v>0</v>
      </c>
      <c r="E6000" s="541">
        <f>E6004+E6010+E6013+E6017+E6021+E6027+E6030+E6035+E6056</f>
        <v>185748568</v>
      </c>
    </row>
    <row r="6001" spans="1:5" x14ac:dyDescent="0.3">
      <c r="A6001" s="1" t="s">
        <v>62</v>
      </c>
      <c r="B6001" s="548">
        <v>0</v>
      </c>
      <c r="C6001" s="79"/>
      <c r="D6001" s="79"/>
      <c r="E6001" s="543">
        <f t="shared" si="168"/>
        <v>0</v>
      </c>
    </row>
    <row r="6002" spans="1:5" x14ac:dyDescent="0.3">
      <c r="A6002" s="26" t="s">
        <v>63</v>
      </c>
      <c r="B6002" s="542">
        <v>1500000</v>
      </c>
      <c r="C6002" s="79"/>
      <c r="D6002" s="79"/>
      <c r="E6002" s="543">
        <f t="shared" si="168"/>
        <v>1500000</v>
      </c>
    </row>
    <row r="6003" spans="1:5" x14ac:dyDescent="0.3">
      <c r="A6003" s="26" t="s">
        <v>64</v>
      </c>
      <c r="B6003" s="548">
        <v>0</v>
      </c>
      <c r="C6003" s="79"/>
      <c r="D6003" s="79"/>
      <c r="E6003" s="543">
        <f t="shared" si="168"/>
        <v>0</v>
      </c>
    </row>
    <row r="6004" spans="1:5" x14ac:dyDescent="0.3">
      <c r="A6004" s="540" t="s">
        <v>138</v>
      </c>
      <c r="B6004" s="541">
        <v>1500000</v>
      </c>
      <c r="C6004" s="66"/>
      <c r="D6004" s="66"/>
      <c r="E6004" s="344">
        <f t="shared" si="168"/>
        <v>1500000</v>
      </c>
    </row>
    <row r="6005" spans="1:5" x14ac:dyDescent="0.3">
      <c r="A6005" s="1" t="s">
        <v>65</v>
      </c>
      <c r="B6005" s="548">
        <v>0</v>
      </c>
      <c r="C6005" s="79"/>
      <c r="D6005" s="79"/>
      <c r="E6005" s="543">
        <f t="shared" si="168"/>
        <v>0</v>
      </c>
    </row>
    <row r="6006" spans="1:5" x14ac:dyDescent="0.3">
      <c r="A6006" s="26" t="s">
        <v>66</v>
      </c>
      <c r="B6006" s="549">
        <v>1700000</v>
      </c>
      <c r="C6006" s="79"/>
      <c r="D6006" s="79"/>
      <c r="E6006" s="543">
        <f t="shared" si="168"/>
        <v>1700000</v>
      </c>
    </row>
    <row r="6007" spans="1:5" x14ac:dyDescent="0.3">
      <c r="A6007" s="26" t="s">
        <v>2012</v>
      </c>
      <c r="B6007" s="549">
        <v>836000</v>
      </c>
      <c r="C6007" s="79"/>
      <c r="D6007" s="79"/>
      <c r="E6007" s="543">
        <f t="shared" si="168"/>
        <v>836000</v>
      </c>
    </row>
    <row r="6008" spans="1:5" x14ac:dyDescent="0.3">
      <c r="A6008" s="544" t="s">
        <v>345</v>
      </c>
      <c r="B6008" s="549">
        <v>1500000</v>
      </c>
      <c r="C6008" s="79"/>
      <c r="D6008" s="79"/>
      <c r="E6008" s="543">
        <f t="shared" si="168"/>
        <v>1500000</v>
      </c>
    </row>
    <row r="6009" spans="1:5" x14ac:dyDescent="0.3">
      <c r="A6009" s="544" t="s">
        <v>68</v>
      </c>
      <c r="B6009" s="549">
        <v>4452000</v>
      </c>
      <c r="C6009" s="76"/>
      <c r="D6009" s="76"/>
      <c r="E6009" s="543">
        <f t="shared" si="168"/>
        <v>4452000</v>
      </c>
    </row>
    <row r="6010" spans="1:5" x14ac:dyDescent="0.3">
      <c r="A6010" s="540" t="s">
        <v>138</v>
      </c>
      <c r="B6010" s="550">
        <v>9488000</v>
      </c>
      <c r="C6010" s="95"/>
      <c r="D6010" s="95"/>
      <c r="E6010" s="344">
        <f t="shared" si="168"/>
        <v>9488000</v>
      </c>
    </row>
    <row r="6011" spans="1:5" x14ac:dyDescent="0.3">
      <c r="A6011" s="1" t="s">
        <v>72</v>
      </c>
      <c r="B6011" s="548">
        <v>0</v>
      </c>
      <c r="C6011" s="79"/>
      <c r="D6011" s="79"/>
      <c r="E6011" s="543">
        <f t="shared" si="168"/>
        <v>0</v>
      </c>
    </row>
    <row r="6012" spans="1:5" x14ac:dyDescent="0.3">
      <c r="A6012" s="26" t="s">
        <v>73</v>
      </c>
      <c r="B6012" s="549">
        <v>1500000</v>
      </c>
      <c r="C6012" s="76"/>
      <c r="D6012" s="76"/>
      <c r="E6012" s="543">
        <f t="shared" si="168"/>
        <v>1500000</v>
      </c>
    </row>
    <row r="6013" spans="1:5" x14ac:dyDescent="0.3">
      <c r="A6013" s="540" t="s">
        <v>138</v>
      </c>
      <c r="B6013" s="550">
        <v>1500000</v>
      </c>
      <c r="C6013" s="95"/>
      <c r="D6013" s="95"/>
      <c r="E6013" s="344">
        <f t="shared" si="168"/>
        <v>1500000</v>
      </c>
    </row>
    <row r="6014" spans="1:5" x14ac:dyDescent="0.3">
      <c r="A6014" s="1" t="s">
        <v>76</v>
      </c>
      <c r="B6014" s="548">
        <v>0</v>
      </c>
      <c r="C6014" s="79"/>
      <c r="D6014" s="79"/>
      <c r="E6014" s="543">
        <f t="shared" si="168"/>
        <v>0</v>
      </c>
    </row>
    <row r="6015" spans="1:5" x14ac:dyDescent="0.3">
      <c r="A6015" s="26" t="s">
        <v>77</v>
      </c>
      <c r="B6015" s="548">
        <v>0</v>
      </c>
      <c r="C6015" s="76"/>
      <c r="D6015" s="76"/>
      <c r="E6015" s="543">
        <f t="shared" si="168"/>
        <v>0</v>
      </c>
    </row>
    <row r="6016" spans="1:5" x14ac:dyDescent="0.3">
      <c r="A6016" s="26" t="s">
        <v>152</v>
      </c>
      <c r="B6016" s="542">
        <f>2000000-29342</f>
        <v>1970658</v>
      </c>
      <c r="C6016" s="79"/>
      <c r="D6016" s="79"/>
      <c r="E6016" s="543">
        <f t="shared" si="168"/>
        <v>1970658</v>
      </c>
    </row>
    <row r="6017" spans="1:5" x14ac:dyDescent="0.3">
      <c r="A6017" s="540" t="s">
        <v>138</v>
      </c>
      <c r="B6017" s="541">
        <f>SUM(B6015:B6016)</f>
        <v>1970658</v>
      </c>
      <c r="C6017" s="66"/>
      <c r="D6017" s="66"/>
      <c r="E6017" s="344">
        <f t="shared" si="168"/>
        <v>1970658</v>
      </c>
    </row>
    <row r="6018" spans="1:5" x14ac:dyDescent="0.3">
      <c r="A6018" s="1" t="s">
        <v>80</v>
      </c>
      <c r="B6018" s="542">
        <v>0</v>
      </c>
      <c r="C6018" s="79"/>
      <c r="D6018" s="79"/>
      <c r="E6018" s="543">
        <f t="shared" si="168"/>
        <v>0</v>
      </c>
    </row>
    <row r="6019" spans="1:5" x14ac:dyDescent="0.3">
      <c r="A6019" s="26" t="s">
        <v>81</v>
      </c>
      <c r="B6019" s="542">
        <v>324000</v>
      </c>
      <c r="C6019" s="79"/>
      <c r="D6019" s="79"/>
      <c r="E6019" s="543">
        <f t="shared" si="168"/>
        <v>324000</v>
      </c>
    </row>
    <row r="6020" spans="1:5" x14ac:dyDescent="0.3">
      <c r="A6020" s="26" t="s">
        <v>184</v>
      </c>
      <c r="B6020" s="549">
        <v>0</v>
      </c>
      <c r="C6020" s="76"/>
      <c r="D6020" s="76"/>
      <c r="E6020" s="543">
        <f t="shared" si="168"/>
        <v>0</v>
      </c>
    </row>
    <row r="6021" spans="1:5" x14ac:dyDescent="0.3">
      <c r="A6021" s="540" t="s">
        <v>138</v>
      </c>
      <c r="B6021" s="541">
        <v>324000</v>
      </c>
      <c r="C6021" s="272"/>
      <c r="D6021" s="272"/>
      <c r="E6021" s="551">
        <f t="shared" si="168"/>
        <v>324000</v>
      </c>
    </row>
    <row r="6022" spans="1:5" x14ac:dyDescent="0.3">
      <c r="A6022" s="1" t="s">
        <v>85</v>
      </c>
      <c r="B6022" s="542">
        <v>0</v>
      </c>
      <c r="C6022" s="76"/>
      <c r="D6022" s="76"/>
      <c r="E6022" s="543">
        <f t="shared" si="168"/>
        <v>0</v>
      </c>
    </row>
    <row r="6023" spans="1:5" x14ac:dyDescent="0.3">
      <c r="A6023" s="26" t="s">
        <v>86</v>
      </c>
      <c r="B6023" s="542">
        <v>1000000</v>
      </c>
      <c r="C6023" s="359"/>
      <c r="D6023" s="359"/>
      <c r="E6023" s="543">
        <f t="shared" si="168"/>
        <v>1000000</v>
      </c>
    </row>
    <row r="6024" spans="1:5" x14ac:dyDescent="0.3">
      <c r="A6024" s="26" t="s">
        <v>87</v>
      </c>
      <c r="B6024" s="542">
        <v>1000000</v>
      </c>
      <c r="C6024" s="552"/>
      <c r="D6024" s="552"/>
      <c r="E6024" s="543">
        <f t="shared" si="168"/>
        <v>1000000</v>
      </c>
    </row>
    <row r="6025" spans="1:5" x14ac:dyDescent="0.3">
      <c r="A6025" s="26" t="s">
        <v>2013</v>
      </c>
      <c r="B6025" s="542">
        <v>1200000</v>
      </c>
      <c r="C6025" s="76"/>
      <c r="D6025" s="76"/>
      <c r="E6025" s="543">
        <f t="shared" si="168"/>
        <v>1200000</v>
      </c>
    </row>
    <row r="6026" spans="1:5" x14ac:dyDescent="0.3">
      <c r="A6026" s="26" t="s">
        <v>88</v>
      </c>
      <c r="B6026" s="542">
        <v>150000</v>
      </c>
      <c r="C6026" s="79"/>
      <c r="D6026" s="79"/>
      <c r="E6026" s="543">
        <f t="shared" si="168"/>
        <v>150000</v>
      </c>
    </row>
    <row r="6027" spans="1:5" x14ac:dyDescent="0.3">
      <c r="A6027" s="540" t="s">
        <v>138</v>
      </c>
      <c r="B6027" s="541">
        <f>SUM(B6023:B6026)</f>
        <v>3350000</v>
      </c>
      <c r="C6027" s="95"/>
      <c r="D6027" s="95"/>
      <c r="E6027" s="344">
        <f t="shared" si="168"/>
        <v>3350000</v>
      </c>
    </row>
    <row r="6028" spans="1:5" x14ac:dyDescent="0.3">
      <c r="A6028" s="1" t="s">
        <v>91</v>
      </c>
      <c r="B6028" s="542">
        <v>0</v>
      </c>
      <c r="C6028" s="76"/>
      <c r="D6028" s="76"/>
      <c r="E6028" s="543">
        <f t="shared" si="168"/>
        <v>0</v>
      </c>
    </row>
    <row r="6029" spans="1:5" x14ac:dyDescent="0.3">
      <c r="A6029" s="26" t="s">
        <v>2014</v>
      </c>
      <c r="B6029" s="542">
        <v>25871600</v>
      </c>
      <c r="C6029" s="79"/>
      <c r="D6029" s="79"/>
      <c r="E6029" s="543">
        <f t="shared" si="168"/>
        <v>25871600</v>
      </c>
    </row>
    <row r="6030" spans="1:5" x14ac:dyDescent="0.3">
      <c r="A6030" s="540" t="s">
        <v>138</v>
      </c>
      <c r="B6030" s="541">
        <f>SUM(B6028:B6029)</f>
        <v>25871600</v>
      </c>
      <c r="C6030" s="95"/>
      <c r="D6030" s="95"/>
      <c r="E6030" s="344">
        <f t="shared" si="168"/>
        <v>25871600</v>
      </c>
    </row>
    <row r="6031" spans="1:5" x14ac:dyDescent="0.3">
      <c r="A6031" s="1" t="s">
        <v>102</v>
      </c>
      <c r="B6031" s="548">
        <v>0</v>
      </c>
      <c r="C6031" s="79"/>
      <c r="D6031" s="79"/>
      <c r="E6031" s="543">
        <f t="shared" si="168"/>
        <v>0</v>
      </c>
    </row>
    <row r="6032" spans="1:5" x14ac:dyDescent="0.3">
      <c r="A6032" s="26" t="s">
        <v>2015</v>
      </c>
      <c r="B6032" s="542">
        <v>2150000</v>
      </c>
      <c r="C6032" s="76"/>
      <c r="D6032" s="76"/>
      <c r="E6032" s="543">
        <f t="shared" si="168"/>
        <v>2150000</v>
      </c>
    </row>
    <row r="6033" spans="1:5" x14ac:dyDescent="0.3">
      <c r="A6033" s="26" t="s">
        <v>2016</v>
      </c>
      <c r="B6033" s="542"/>
      <c r="C6033" s="79"/>
      <c r="D6033" s="79"/>
      <c r="E6033" s="543">
        <f t="shared" si="168"/>
        <v>0</v>
      </c>
    </row>
    <row r="6034" spans="1:5" x14ac:dyDescent="0.3">
      <c r="A6034" s="26" t="s">
        <v>104</v>
      </c>
      <c r="B6034" s="542">
        <f>2180000-450000</f>
        <v>1730000</v>
      </c>
      <c r="C6034" s="79"/>
      <c r="D6034" s="79"/>
      <c r="E6034" s="543">
        <f t="shared" si="168"/>
        <v>1730000</v>
      </c>
    </row>
    <row r="6035" spans="1:5" x14ac:dyDescent="0.3">
      <c r="A6035" s="540" t="s">
        <v>138</v>
      </c>
      <c r="B6035" s="541">
        <f>SUM(B6031:B6034)</f>
        <v>3880000</v>
      </c>
      <c r="C6035" s="66"/>
      <c r="D6035" s="66"/>
      <c r="E6035" s="344">
        <f t="shared" si="168"/>
        <v>3880000</v>
      </c>
    </row>
    <row r="6036" spans="1:5" x14ac:dyDescent="0.3">
      <c r="A6036" s="553"/>
      <c r="B6036" s="554">
        <v>0</v>
      </c>
      <c r="C6036" s="79"/>
      <c r="D6036" s="79"/>
      <c r="E6036" s="543">
        <f t="shared" si="168"/>
        <v>0</v>
      </c>
    </row>
    <row r="6037" spans="1:5" x14ac:dyDescent="0.3">
      <c r="A6037" s="540" t="s">
        <v>203</v>
      </c>
      <c r="B6037" s="541">
        <f>B6035+B6030+B6027+B6021+B6017+B6013+B6010+B6004+B5998</f>
        <v>61331207.991648585</v>
      </c>
      <c r="C6037" s="95"/>
      <c r="D6037" s="95"/>
      <c r="E6037" s="344">
        <f t="shared" si="168"/>
        <v>61331207.991648585</v>
      </c>
    </row>
    <row r="6038" spans="1:5" x14ac:dyDescent="0.3">
      <c r="A6038" s="555"/>
      <c r="B6038" s="556"/>
      <c r="C6038" s="76"/>
      <c r="D6038" s="76"/>
      <c r="E6038" s="543">
        <f t="shared" si="168"/>
        <v>0</v>
      </c>
    </row>
    <row r="6039" spans="1:5" x14ac:dyDescent="0.3">
      <c r="A6039" s="8" t="s">
        <v>105</v>
      </c>
      <c r="B6039" s="93"/>
      <c r="C6039" s="79"/>
      <c r="D6039" s="79"/>
      <c r="E6039" s="543">
        <f t="shared" si="168"/>
        <v>0</v>
      </c>
    </row>
    <row r="6040" spans="1:5" x14ac:dyDescent="0.3">
      <c r="A6040" s="557" t="s">
        <v>2017</v>
      </c>
      <c r="B6040" s="72"/>
      <c r="C6040" s="558">
        <v>483996</v>
      </c>
      <c r="D6040" s="79"/>
      <c r="E6040" s="543">
        <f t="shared" si="168"/>
        <v>483996</v>
      </c>
    </row>
    <row r="6041" spans="1:5" x14ac:dyDescent="0.3">
      <c r="A6041" s="557" t="s">
        <v>2018</v>
      </c>
      <c r="B6041" s="72"/>
      <c r="C6041" s="558">
        <v>254000</v>
      </c>
      <c r="D6041" s="79"/>
      <c r="E6041" s="543">
        <f t="shared" si="168"/>
        <v>254000</v>
      </c>
    </row>
    <row r="6042" spans="1:5" x14ac:dyDescent="0.3">
      <c r="A6042" s="557" t="s">
        <v>2019</v>
      </c>
      <c r="B6042" s="76"/>
      <c r="C6042" s="558">
        <v>1310000</v>
      </c>
      <c r="D6042" s="76"/>
      <c r="E6042" s="543">
        <f t="shared" si="168"/>
        <v>1310000</v>
      </c>
    </row>
    <row r="6043" spans="1:5" x14ac:dyDescent="0.3">
      <c r="A6043" s="557" t="s">
        <v>1593</v>
      </c>
      <c r="B6043" s="69"/>
      <c r="C6043" s="558">
        <v>54845</v>
      </c>
      <c r="D6043" s="79"/>
      <c r="E6043" s="543">
        <f t="shared" si="168"/>
        <v>54845</v>
      </c>
    </row>
    <row r="6044" spans="1:5" x14ac:dyDescent="0.3">
      <c r="A6044" s="557" t="s">
        <v>2019</v>
      </c>
      <c r="B6044" s="79"/>
      <c r="C6044" s="558">
        <v>463485</v>
      </c>
      <c r="D6044" s="79"/>
      <c r="E6044" s="543">
        <f t="shared" si="168"/>
        <v>463485</v>
      </c>
    </row>
    <row r="6045" spans="1:5" x14ac:dyDescent="0.3">
      <c r="A6045" s="557" t="s">
        <v>2020</v>
      </c>
      <c r="B6045" s="76"/>
      <c r="C6045" s="558">
        <v>2000200</v>
      </c>
      <c r="D6045" s="76"/>
      <c r="E6045" s="543">
        <f t="shared" si="168"/>
        <v>2000200</v>
      </c>
    </row>
    <row r="6046" spans="1:5" x14ac:dyDescent="0.3">
      <c r="A6046" s="557" t="s">
        <v>1593</v>
      </c>
      <c r="B6046" s="79"/>
      <c r="C6046" s="558">
        <v>133750</v>
      </c>
      <c r="D6046" s="79"/>
      <c r="E6046" s="543">
        <f t="shared" si="168"/>
        <v>133750</v>
      </c>
    </row>
    <row r="6047" spans="1:5" x14ac:dyDescent="0.3">
      <c r="A6047" s="557" t="s">
        <v>2021</v>
      </c>
      <c r="B6047" s="79"/>
      <c r="C6047" s="558">
        <v>1198000</v>
      </c>
      <c r="D6047" s="79"/>
      <c r="E6047" s="543">
        <f t="shared" si="168"/>
        <v>1198000</v>
      </c>
    </row>
    <row r="6048" spans="1:5" x14ac:dyDescent="0.3">
      <c r="A6048" s="557" t="s">
        <v>1593</v>
      </c>
      <c r="B6048" s="72"/>
      <c r="C6048" s="558">
        <v>99600</v>
      </c>
      <c r="D6048" s="79"/>
      <c r="E6048" s="543">
        <f t="shared" si="168"/>
        <v>99600</v>
      </c>
    </row>
    <row r="6049" spans="1:5" x14ac:dyDescent="0.3">
      <c r="A6049" s="557" t="s">
        <v>2022</v>
      </c>
      <c r="B6049" s="76"/>
      <c r="C6049" s="558">
        <v>1960000</v>
      </c>
      <c r="D6049" s="76"/>
      <c r="E6049" s="543">
        <f t="shared" si="168"/>
        <v>1960000</v>
      </c>
    </row>
    <row r="6050" spans="1:5" x14ac:dyDescent="0.3">
      <c r="A6050" s="557" t="s">
        <v>2023</v>
      </c>
      <c r="B6050" s="69"/>
      <c r="C6050" s="558">
        <v>15975000</v>
      </c>
      <c r="D6050" s="79"/>
      <c r="E6050" s="543">
        <f t="shared" si="168"/>
        <v>15975000</v>
      </c>
    </row>
    <row r="6051" spans="1:5" x14ac:dyDescent="0.3">
      <c r="A6051" s="557" t="s">
        <v>2024</v>
      </c>
      <c r="B6051" s="76"/>
      <c r="C6051" s="558">
        <v>13068044</v>
      </c>
      <c r="D6051" s="76"/>
      <c r="E6051" s="543">
        <f t="shared" si="168"/>
        <v>13068044</v>
      </c>
    </row>
    <row r="6052" spans="1:5" x14ac:dyDescent="0.3">
      <c r="A6052" s="557" t="s">
        <v>2023</v>
      </c>
      <c r="B6052" s="69"/>
      <c r="C6052" s="558">
        <v>2054800</v>
      </c>
      <c r="D6052" s="79"/>
      <c r="E6052" s="543">
        <f t="shared" si="168"/>
        <v>2054800</v>
      </c>
    </row>
    <row r="6053" spans="1:5" x14ac:dyDescent="0.3">
      <c r="A6053" s="557" t="s">
        <v>2023</v>
      </c>
      <c r="B6053" s="69"/>
      <c r="C6053" s="558">
        <v>17631670</v>
      </c>
      <c r="D6053" s="79"/>
      <c r="E6053" s="543">
        <f t="shared" si="168"/>
        <v>17631670</v>
      </c>
    </row>
    <row r="6054" spans="1:5" x14ac:dyDescent="0.3">
      <c r="A6054" s="557" t="s">
        <v>2023</v>
      </c>
      <c r="B6054" s="76"/>
      <c r="C6054" s="558">
        <v>62538000</v>
      </c>
      <c r="D6054" s="76"/>
      <c r="E6054" s="543">
        <f t="shared" si="168"/>
        <v>62538000</v>
      </c>
    </row>
    <row r="6055" spans="1:5" x14ac:dyDescent="0.3">
      <c r="A6055" s="557" t="s">
        <v>2023</v>
      </c>
      <c r="B6055" s="69"/>
      <c r="C6055" s="558">
        <v>18638920</v>
      </c>
      <c r="D6055" s="79"/>
      <c r="E6055" s="543">
        <f t="shared" si="168"/>
        <v>18638920</v>
      </c>
    </row>
    <row r="6056" spans="1:5" x14ac:dyDescent="0.3">
      <c r="A6056" s="540" t="s">
        <v>138</v>
      </c>
      <c r="B6056" s="66"/>
      <c r="C6056" s="559">
        <v>137864310</v>
      </c>
      <c r="D6056" s="66">
        <v>0</v>
      </c>
      <c r="E6056" s="164">
        <f t="shared" si="168"/>
        <v>137864310</v>
      </c>
    </row>
    <row r="6057" spans="1:5" x14ac:dyDescent="0.3">
      <c r="A6057" s="553"/>
      <c r="B6057" s="76"/>
      <c r="C6057" s="560"/>
      <c r="D6057" s="76"/>
      <c r="E6057" s="165"/>
    </row>
    <row r="6058" spans="1:5" x14ac:dyDescent="0.3">
      <c r="A6058" s="561" t="s">
        <v>2025</v>
      </c>
      <c r="B6058" s="562">
        <f>B6000+B5995</f>
        <v>61331207.991648585</v>
      </c>
      <c r="C6058" s="562">
        <f>C6000+C5995</f>
        <v>137864310</v>
      </c>
      <c r="D6058" s="562">
        <f>D6000+D5995</f>
        <v>1062448.3017283918</v>
      </c>
      <c r="E6058" s="562">
        <f>E6000+E5995</f>
        <v>198133069.68992019</v>
      </c>
    </row>
    <row r="6059" spans="1:5" x14ac:dyDescent="0.3">
      <c r="A6059" s="563"/>
      <c r="B6059" s="556"/>
      <c r="C6059" s="552"/>
      <c r="D6059" s="552"/>
      <c r="E6059" s="543">
        <f t="shared" si="168"/>
        <v>0</v>
      </c>
    </row>
    <row r="6060" spans="1:5" x14ac:dyDescent="0.3">
      <c r="A6060" s="561" t="s">
        <v>1112</v>
      </c>
      <c r="B6060" s="564">
        <v>0</v>
      </c>
      <c r="C6060" s="66">
        <v>0</v>
      </c>
      <c r="D6060" s="66">
        <v>0</v>
      </c>
      <c r="E6060" s="344">
        <f t="shared" si="168"/>
        <v>0</v>
      </c>
    </row>
    <row r="6061" spans="1:5" x14ac:dyDescent="0.3">
      <c r="A6061" s="565"/>
      <c r="B6061" s="566"/>
      <c r="C6061" s="76"/>
      <c r="D6061" s="76"/>
      <c r="E6061" s="345"/>
    </row>
    <row r="6062" spans="1:5" x14ac:dyDescent="0.3">
      <c r="A6062" s="555"/>
      <c r="B6062" s="556"/>
      <c r="C6062" s="79"/>
      <c r="D6062" s="79"/>
      <c r="E6062" s="543">
        <f t="shared" si="168"/>
        <v>0</v>
      </c>
    </row>
    <row r="6063" spans="1:5" x14ac:dyDescent="0.3">
      <c r="A6063" s="561" t="s">
        <v>2026</v>
      </c>
      <c r="B6063" s="567">
        <f>B6058+B6060</f>
        <v>61331207.991648585</v>
      </c>
      <c r="C6063" s="567">
        <f>C6058+C6060</f>
        <v>137864310</v>
      </c>
      <c r="D6063" s="567">
        <f>D6058+D6060</f>
        <v>1062448.3017283918</v>
      </c>
      <c r="E6063" s="567">
        <f>E6058+E6060</f>
        <v>198133069.68992019</v>
      </c>
    </row>
    <row r="6064" spans="1:5" x14ac:dyDescent="0.3">
      <c r="A6064" s="568"/>
      <c r="B6064" s="76"/>
      <c r="C6064" s="76"/>
      <c r="D6064" s="76"/>
      <c r="E6064" s="76"/>
    </row>
    <row r="6065" spans="1:5" x14ac:dyDescent="0.3">
      <c r="A6065" s="266"/>
      <c r="B6065" s="69"/>
      <c r="C6065" s="79"/>
      <c r="D6065" s="79"/>
      <c r="E6065" s="79"/>
    </row>
    <row r="6066" spans="1:5" x14ac:dyDescent="0.3">
      <c r="A6066" s="317"/>
      <c r="B6066" s="72"/>
      <c r="C6066" s="72"/>
      <c r="D6066" s="72"/>
      <c r="E6066" s="72"/>
    </row>
    <row r="6067" spans="1:5" x14ac:dyDescent="0.3">
      <c r="A6067" s="317" t="s">
        <v>2027</v>
      </c>
      <c r="B6067" s="72"/>
      <c r="C6067" s="72"/>
      <c r="D6067" s="72"/>
      <c r="E6067" s="72"/>
    </row>
    <row r="6068" spans="1:5" x14ac:dyDescent="0.3">
      <c r="A6068" s="195" t="s">
        <v>53</v>
      </c>
      <c r="B6068" s="550">
        <f>B6071</f>
        <v>1598227.0898516607</v>
      </c>
      <c r="C6068" s="550">
        <f>C6071</f>
        <v>0</v>
      </c>
      <c r="D6068" s="550">
        <f>D6071</f>
        <v>126276.49083575039</v>
      </c>
      <c r="E6068" s="550">
        <f>E6071</f>
        <v>1471950.5990159102</v>
      </c>
    </row>
    <row r="6069" spans="1:5" x14ac:dyDescent="0.3">
      <c r="A6069" s="22" t="s">
        <v>54</v>
      </c>
      <c r="B6069" s="569"/>
      <c r="C6069" s="79"/>
      <c r="D6069" s="286"/>
      <c r="E6069" s="72">
        <f t="shared" ref="E6069:E6149" si="169">B6069+C6069-D6069</f>
        <v>0</v>
      </c>
    </row>
    <row r="6070" spans="1:5" x14ac:dyDescent="0.3">
      <c r="A6070" s="113" t="s">
        <v>55</v>
      </c>
      <c r="B6070" s="545">
        <f>'[1]LUNGALUNGA MUN.'!$C$5</f>
        <v>1598227.0898516607</v>
      </c>
      <c r="C6070" s="286"/>
      <c r="D6070" s="286">
        <f>'[3]P.E ANALYSIS'!$E$20</f>
        <v>126276.49083575039</v>
      </c>
      <c r="E6070" s="72">
        <f t="shared" si="169"/>
        <v>1471950.5990159102</v>
      </c>
    </row>
    <row r="6071" spans="1:5" x14ac:dyDescent="0.3">
      <c r="A6071" s="6" t="s">
        <v>56</v>
      </c>
      <c r="B6071" s="570">
        <f>SUM(B6070)</f>
        <v>1598227.0898516607</v>
      </c>
      <c r="C6071" s="570">
        <f>SUM(C6070)</f>
        <v>0</v>
      </c>
      <c r="D6071" s="570">
        <f>SUM(D6070)</f>
        <v>126276.49083575039</v>
      </c>
      <c r="E6071" s="570">
        <f>SUM(E6070)</f>
        <v>1471950.5990159102</v>
      </c>
    </row>
    <row r="6072" spans="1:5" x14ac:dyDescent="0.3">
      <c r="A6072" s="117"/>
      <c r="B6072" s="548"/>
      <c r="C6072" s="286"/>
      <c r="D6072" s="286"/>
      <c r="E6072" s="72">
        <f t="shared" si="169"/>
        <v>0</v>
      </c>
    </row>
    <row r="6073" spans="1:5" x14ac:dyDescent="0.3">
      <c r="A6073" s="195" t="s">
        <v>57</v>
      </c>
      <c r="B6073" s="550">
        <f>B6130+B6123</f>
        <v>9983457</v>
      </c>
      <c r="C6073" s="550">
        <f>C6130+C6123</f>
        <v>13455268</v>
      </c>
      <c r="D6073" s="550">
        <f>D6130+D6123</f>
        <v>1500000</v>
      </c>
      <c r="E6073" s="550">
        <f>E6130+E6123</f>
        <v>21938725</v>
      </c>
    </row>
    <row r="6074" spans="1:5" x14ac:dyDescent="0.3">
      <c r="A6074" s="22" t="s">
        <v>62</v>
      </c>
      <c r="B6074" s="571"/>
      <c r="C6074" s="79"/>
      <c r="D6074" s="286"/>
      <c r="E6074" s="72">
        <f t="shared" si="169"/>
        <v>0</v>
      </c>
    </row>
    <row r="6075" spans="1:5" x14ac:dyDescent="0.3">
      <c r="A6075" s="70" t="s">
        <v>63</v>
      </c>
      <c r="B6075" s="542">
        <v>200000</v>
      </c>
      <c r="C6075" s="76"/>
      <c r="D6075" s="76"/>
      <c r="E6075" s="72">
        <f t="shared" si="169"/>
        <v>200000</v>
      </c>
    </row>
    <row r="6076" spans="1:5" x14ac:dyDescent="0.3">
      <c r="A6076" s="70" t="s">
        <v>64</v>
      </c>
      <c r="B6076" s="548"/>
      <c r="C6076" s="69"/>
      <c r="D6076" s="69"/>
      <c r="E6076" s="72">
        <f t="shared" si="169"/>
        <v>0</v>
      </c>
    </row>
    <row r="6077" spans="1:5" x14ac:dyDescent="0.3">
      <c r="A6077" s="6" t="s">
        <v>138</v>
      </c>
      <c r="B6077" s="550">
        <f>SUM(B6075:B6076)</f>
        <v>200000</v>
      </c>
      <c r="C6077" s="550">
        <f>SUM(C6075:C6076)</f>
        <v>0</v>
      </c>
      <c r="D6077" s="550">
        <f>SUM(D6075:D6076)</f>
        <v>0</v>
      </c>
      <c r="E6077" s="550">
        <f>SUM(E6075:E6076)</f>
        <v>200000</v>
      </c>
    </row>
    <row r="6078" spans="1:5" x14ac:dyDescent="0.3">
      <c r="A6078" s="22" t="s">
        <v>65</v>
      </c>
      <c r="B6078" s="571"/>
      <c r="C6078" s="286"/>
      <c r="D6078" s="286"/>
      <c r="E6078" s="72">
        <f t="shared" si="169"/>
        <v>0</v>
      </c>
    </row>
    <row r="6079" spans="1:5" x14ac:dyDescent="0.3">
      <c r="A6079" s="70" t="s">
        <v>66</v>
      </c>
      <c r="B6079" s="549">
        <v>400000</v>
      </c>
      <c r="C6079" s="286">
        <v>25000</v>
      </c>
      <c r="D6079" s="286"/>
      <c r="E6079" s="72">
        <f t="shared" si="169"/>
        <v>425000</v>
      </c>
    </row>
    <row r="6080" spans="1:5" x14ac:dyDescent="0.3">
      <c r="A6080" s="113" t="s">
        <v>1956</v>
      </c>
      <c r="B6080" s="549">
        <v>800000</v>
      </c>
      <c r="C6080" s="286"/>
      <c r="D6080" s="286"/>
      <c r="E6080" s="72">
        <f t="shared" si="169"/>
        <v>800000</v>
      </c>
    </row>
    <row r="6081" spans="1:5" x14ac:dyDescent="0.3">
      <c r="A6081" s="113" t="s">
        <v>68</v>
      </c>
      <c r="B6081" s="549">
        <v>1100000</v>
      </c>
      <c r="C6081" s="286">
        <v>500000</v>
      </c>
      <c r="D6081" s="286"/>
      <c r="E6081" s="72">
        <f t="shared" si="169"/>
        <v>1600000</v>
      </c>
    </row>
    <row r="6082" spans="1:5" x14ac:dyDescent="0.3">
      <c r="A6082" s="6" t="s">
        <v>138</v>
      </c>
      <c r="B6082" s="550">
        <f>SUM(B6079:B6081)</f>
        <v>2300000</v>
      </c>
      <c r="C6082" s="550">
        <f>SUM(C6079:C6081)</f>
        <v>525000</v>
      </c>
      <c r="D6082" s="550">
        <f>SUM(D6079:D6081)</f>
        <v>0</v>
      </c>
      <c r="E6082" s="550">
        <f>SUM(E6079:E6081)</f>
        <v>2825000</v>
      </c>
    </row>
    <row r="6083" spans="1:5" x14ac:dyDescent="0.3">
      <c r="A6083" s="22" t="s">
        <v>72</v>
      </c>
      <c r="B6083" s="571"/>
      <c r="C6083" s="69"/>
      <c r="D6083" s="69"/>
      <c r="E6083" s="72">
        <f t="shared" si="169"/>
        <v>0</v>
      </c>
    </row>
    <row r="6084" spans="1:5" x14ac:dyDescent="0.3">
      <c r="A6084" s="70" t="s">
        <v>146</v>
      </c>
      <c r="B6084" s="549">
        <v>100000</v>
      </c>
      <c r="C6084" s="76"/>
      <c r="D6084" s="76"/>
      <c r="E6084" s="72">
        <f t="shared" si="169"/>
        <v>100000</v>
      </c>
    </row>
    <row r="6085" spans="1:5" x14ac:dyDescent="0.3">
      <c r="A6085" s="6" t="s">
        <v>138</v>
      </c>
      <c r="B6085" s="550">
        <f>SUM(B6083:B6084)</f>
        <v>100000</v>
      </c>
      <c r="C6085" s="550">
        <f>SUM(C6083:C6084)</f>
        <v>0</v>
      </c>
      <c r="D6085" s="550">
        <f>SUM(D6083:D6084)</f>
        <v>0</v>
      </c>
      <c r="E6085" s="550">
        <f>SUM(E6083:E6084)</f>
        <v>100000</v>
      </c>
    </row>
    <row r="6086" spans="1:5" x14ac:dyDescent="0.3">
      <c r="A6086" s="22" t="s">
        <v>76</v>
      </c>
      <c r="B6086" s="571"/>
      <c r="C6086" s="76"/>
      <c r="D6086" s="76"/>
      <c r="E6086" s="72">
        <f t="shared" si="169"/>
        <v>0</v>
      </c>
    </row>
    <row r="6087" spans="1:5" x14ac:dyDescent="0.3">
      <c r="A6087" s="70" t="s">
        <v>77</v>
      </c>
      <c r="B6087" s="548"/>
      <c r="C6087" s="572"/>
      <c r="D6087" s="572"/>
      <c r="E6087" s="72">
        <f t="shared" si="169"/>
        <v>0</v>
      </c>
    </row>
    <row r="6088" spans="1:5" x14ac:dyDescent="0.3">
      <c r="A6088" s="70" t="s">
        <v>152</v>
      </c>
      <c r="B6088" s="542"/>
      <c r="C6088" s="76"/>
      <c r="D6088" s="76"/>
      <c r="E6088" s="72">
        <f t="shared" si="169"/>
        <v>0</v>
      </c>
    </row>
    <row r="6089" spans="1:5" x14ac:dyDescent="0.3">
      <c r="A6089" s="6" t="s">
        <v>138</v>
      </c>
      <c r="B6089" s="550">
        <f>B6087+B6088</f>
        <v>0</v>
      </c>
      <c r="C6089" s="550">
        <f>C6087+C6088</f>
        <v>0</v>
      </c>
      <c r="D6089" s="550">
        <f>D6087+D6088</f>
        <v>0</v>
      </c>
      <c r="E6089" s="550">
        <f>E6087+E6088</f>
        <v>0</v>
      </c>
    </row>
    <row r="6090" spans="1:5" x14ac:dyDescent="0.3">
      <c r="A6090" s="84"/>
      <c r="B6090" s="573"/>
      <c r="C6090" s="573"/>
      <c r="D6090" s="573"/>
      <c r="E6090" s="573"/>
    </row>
    <row r="6091" spans="1:5" x14ac:dyDescent="0.3">
      <c r="A6091" s="22" t="s">
        <v>78</v>
      </c>
      <c r="B6091" s="569"/>
      <c r="C6091" s="72"/>
      <c r="D6091" s="72"/>
      <c r="E6091" s="72">
        <f t="shared" si="169"/>
        <v>0</v>
      </c>
    </row>
    <row r="6092" spans="1:5" x14ac:dyDescent="0.3">
      <c r="A6092" s="70" t="s">
        <v>1957</v>
      </c>
      <c r="B6092" s="542">
        <v>300000</v>
      </c>
      <c r="C6092" s="69">
        <v>200000</v>
      </c>
      <c r="D6092" s="76"/>
      <c r="E6092" s="72">
        <f t="shared" si="169"/>
        <v>500000</v>
      </c>
    </row>
    <row r="6093" spans="1:5" x14ac:dyDescent="0.3">
      <c r="A6093" s="6" t="s">
        <v>138</v>
      </c>
      <c r="B6093" s="550">
        <f>SUM(B6091:B6092)</f>
        <v>300000</v>
      </c>
      <c r="C6093" s="550">
        <f>SUM(C6091:C6092)</f>
        <v>200000</v>
      </c>
      <c r="D6093" s="550">
        <f>SUM(D6091:D6092)</f>
        <v>0</v>
      </c>
      <c r="E6093" s="550">
        <f>SUM(E6091:E6092)</f>
        <v>500000</v>
      </c>
    </row>
    <row r="6094" spans="1:5" x14ac:dyDescent="0.3">
      <c r="A6094" s="84"/>
      <c r="B6094" s="573"/>
      <c r="C6094" s="573"/>
      <c r="D6094" s="573"/>
      <c r="E6094" s="573"/>
    </row>
    <row r="6095" spans="1:5" x14ac:dyDescent="0.3">
      <c r="A6095" s="22" t="s">
        <v>80</v>
      </c>
      <c r="B6095" s="569"/>
      <c r="C6095" s="72"/>
      <c r="D6095" s="72"/>
      <c r="E6095" s="72">
        <f t="shared" si="169"/>
        <v>0</v>
      </c>
    </row>
    <row r="6096" spans="1:5" x14ac:dyDescent="0.3">
      <c r="A6096" s="135" t="s">
        <v>81</v>
      </c>
      <c r="B6096" s="542">
        <v>583457</v>
      </c>
      <c r="C6096" s="69">
        <v>126000</v>
      </c>
      <c r="D6096" s="76"/>
      <c r="E6096" s="72">
        <f t="shared" si="169"/>
        <v>709457</v>
      </c>
    </row>
    <row r="6097" spans="1:5" x14ac:dyDescent="0.3">
      <c r="A6097" s="70" t="s">
        <v>184</v>
      </c>
      <c r="B6097" s="549">
        <v>2000000</v>
      </c>
      <c r="C6097" s="72"/>
      <c r="D6097" s="72"/>
      <c r="E6097" s="72">
        <f t="shared" si="169"/>
        <v>2000000</v>
      </c>
    </row>
    <row r="6098" spans="1:5" x14ac:dyDescent="0.3">
      <c r="A6098" s="6" t="s">
        <v>138</v>
      </c>
      <c r="B6098" s="550">
        <f>SUM(B6096:B6097)</f>
        <v>2583457</v>
      </c>
      <c r="C6098" s="550">
        <f>SUM(C6096:C6097)</f>
        <v>126000</v>
      </c>
      <c r="D6098" s="550">
        <f>SUM(D6096:D6097)</f>
        <v>0</v>
      </c>
      <c r="E6098" s="550">
        <f>SUM(E6096:E6097)</f>
        <v>2709457</v>
      </c>
    </row>
    <row r="6099" spans="1:5" x14ac:dyDescent="0.3">
      <c r="A6099" s="22" t="s">
        <v>82</v>
      </c>
      <c r="B6099" s="569"/>
      <c r="C6099" s="72"/>
      <c r="D6099" s="72"/>
      <c r="E6099" s="72">
        <f t="shared" si="169"/>
        <v>0</v>
      </c>
    </row>
    <row r="6100" spans="1:5" x14ac:dyDescent="0.3">
      <c r="A6100" s="70" t="s">
        <v>83</v>
      </c>
      <c r="B6100" s="542">
        <v>0</v>
      </c>
      <c r="C6100" s="72"/>
      <c r="D6100" s="72"/>
      <c r="E6100" s="72">
        <f t="shared" si="169"/>
        <v>0</v>
      </c>
    </row>
    <row r="6101" spans="1:5" x14ac:dyDescent="0.3">
      <c r="A6101" s="6" t="s">
        <v>138</v>
      </c>
      <c r="B6101" s="550">
        <f>SUM(B6100:B6100)</f>
        <v>0</v>
      </c>
      <c r="C6101" s="550">
        <f>SUM(C6100:C6100)</f>
        <v>0</v>
      </c>
      <c r="D6101" s="550">
        <f>SUM(D6100:D6100)</f>
        <v>0</v>
      </c>
      <c r="E6101" s="550">
        <f>SUM(E6100:E6100)</f>
        <v>0</v>
      </c>
    </row>
    <row r="6102" spans="1:5" x14ac:dyDescent="0.3">
      <c r="A6102" s="22" t="s">
        <v>85</v>
      </c>
      <c r="B6102" s="569"/>
      <c r="C6102" s="72"/>
      <c r="D6102" s="72"/>
      <c r="E6102" s="72">
        <f t="shared" si="169"/>
        <v>0</v>
      </c>
    </row>
    <row r="6103" spans="1:5" x14ac:dyDescent="0.3">
      <c r="A6103" s="70" t="s">
        <v>86</v>
      </c>
      <c r="B6103" s="542">
        <v>500000</v>
      </c>
      <c r="C6103" s="69">
        <v>500000</v>
      </c>
      <c r="D6103" s="76"/>
      <c r="E6103" s="72">
        <f t="shared" si="169"/>
        <v>1000000</v>
      </c>
    </row>
    <row r="6104" spans="1:5" x14ac:dyDescent="0.3">
      <c r="A6104" s="70" t="s">
        <v>87</v>
      </c>
      <c r="B6104" s="542">
        <v>500000</v>
      </c>
      <c r="C6104" s="72">
        <v>976634</v>
      </c>
      <c r="D6104" s="72"/>
      <c r="E6104" s="72">
        <f t="shared" si="169"/>
        <v>1476634</v>
      </c>
    </row>
    <row r="6105" spans="1:5" x14ac:dyDescent="0.3">
      <c r="A6105" s="70" t="s">
        <v>88</v>
      </c>
      <c r="B6105" s="542">
        <v>100000</v>
      </c>
      <c r="C6105" s="72">
        <v>4500000</v>
      </c>
      <c r="D6105" s="72"/>
      <c r="E6105" s="72">
        <f t="shared" si="169"/>
        <v>4600000</v>
      </c>
    </row>
    <row r="6106" spans="1:5" x14ac:dyDescent="0.3">
      <c r="A6106" s="6" t="s">
        <v>138</v>
      </c>
      <c r="B6106" s="550">
        <f>SUM(B6103:B6105)</f>
        <v>1100000</v>
      </c>
      <c r="C6106" s="550">
        <f>SUM(C6103:C6105)</f>
        <v>5976634</v>
      </c>
      <c r="D6106" s="550">
        <f>SUM(D6103:D6105)</f>
        <v>0</v>
      </c>
      <c r="E6106" s="550">
        <f>SUM(E6103:E6105)</f>
        <v>7076634</v>
      </c>
    </row>
    <row r="6107" spans="1:5" x14ac:dyDescent="0.3">
      <c r="A6107" s="22" t="s">
        <v>89</v>
      </c>
      <c r="B6107" s="569"/>
      <c r="C6107" s="72"/>
      <c r="D6107" s="72"/>
      <c r="E6107" s="72">
        <f t="shared" si="169"/>
        <v>0</v>
      </c>
    </row>
    <row r="6108" spans="1:5" x14ac:dyDescent="0.3">
      <c r="A6108" s="70" t="s">
        <v>185</v>
      </c>
      <c r="B6108" s="574">
        <v>1000000</v>
      </c>
      <c r="C6108" s="72">
        <f>4000000-1000000</f>
        <v>3000000</v>
      </c>
      <c r="D6108" s="72"/>
      <c r="E6108" s="72">
        <f t="shared" si="169"/>
        <v>4000000</v>
      </c>
    </row>
    <row r="6109" spans="1:5" x14ac:dyDescent="0.3">
      <c r="A6109" s="6" t="s">
        <v>138</v>
      </c>
      <c r="B6109" s="550">
        <f>SUM(B6108:B6108)</f>
        <v>1000000</v>
      </c>
      <c r="C6109" s="550">
        <f>SUM(C6108:C6108)</f>
        <v>3000000</v>
      </c>
      <c r="D6109" s="550">
        <f>SUM(D6108:D6108)</f>
        <v>0</v>
      </c>
      <c r="E6109" s="550">
        <f>SUM(E6108:E6108)</f>
        <v>4000000</v>
      </c>
    </row>
    <row r="6110" spans="1:5" x14ac:dyDescent="0.3">
      <c r="A6110" s="22" t="s">
        <v>91</v>
      </c>
      <c r="B6110" s="569"/>
      <c r="C6110" s="76"/>
      <c r="D6110" s="76"/>
      <c r="E6110" s="72">
        <f t="shared" si="169"/>
        <v>0</v>
      </c>
    </row>
    <row r="6111" spans="1:5" x14ac:dyDescent="0.3">
      <c r="A6111" s="70" t="s">
        <v>92</v>
      </c>
      <c r="B6111" s="542">
        <v>100000</v>
      </c>
      <c r="C6111" s="72"/>
      <c r="D6111" s="72"/>
      <c r="E6111" s="72">
        <f t="shared" si="169"/>
        <v>100000</v>
      </c>
    </row>
    <row r="6112" spans="1:5" x14ac:dyDescent="0.3">
      <c r="A6112" s="70" t="s">
        <v>1985</v>
      </c>
      <c r="B6112" s="542">
        <v>300000</v>
      </c>
      <c r="C6112" s="72"/>
      <c r="D6112" s="72"/>
      <c r="E6112" s="72">
        <f t="shared" si="169"/>
        <v>300000</v>
      </c>
    </row>
    <row r="6113" spans="1:5" x14ac:dyDescent="0.3">
      <c r="A6113" s="70" t="s">
        <v>309</v>
      </c>
      <c r="B6113" s="542">
        <v>1000000</v>
      </c>
      <c r="C6113" s="76"/>
      <c r="D6113" s="69">
        <v>1000000</v>
      </c>
      <c r="E6113" s="72">
        <f t="shared" si="169"/>
        <v>0</v>
      </c>
    </row>
    <row r="6114" spans="1:5" x14ac:dyDescent="0.3">
      <c r="A6114" s="6" t="s">
        <v>138</v>
      </c>
      <c r="B6114" s="550">
        <f>SUM(B6111:B6113)</f>
        <v>1400000</v>
      </c>
      <c r="C6114" s="550">
        <f>SUM(C6111:C6113)</f>
        <v>0</v>
      </c>
      <c r="D6114" s="550">
        <f>SUM(D6111:D6113)</f>
        <v>1000000</v>
      </c>
      <c r="E6114" s="550">
        <f>SUM(E6111:E6113)</f>
        <v>400000</v>
      </c>
    </row>
    <row r="6115" spans="1:5" x14ac:dyDescent="0.3">
      <c r="A6115" s="22" t="s">
        <v>96</v>
      </c>
      <c r="B6115" s="569"/>
      <c r="C6115" s="72"/>
      <c r="D6115" s="72"/>
      <c r="E6115" s="72">
        <f t="shared" si="169"/>
        <v>0</v>
      </c>
    </row>
    <row r="6116" spans="1:5" x14ac:dyDescent="0.3">
      <c r="A6116" s="70" t="s">
        <v>97</v>
      </c>
      <c r="B6116" s="575">
        <v>0</v>
      </c>
      <c r="C6116" s="72">
        <v>3000000</v>
      </c>
      <c r="D6116" s="72"/>
      <c r="E6116" s="72">
        <f t="shared" si="169"/>
        <v>3000000</v>
      </c>
    </row>
    <row r="6117" spans="1:5" x14ac:dyDescent="0.3">
      <c r="A6117" s="6" t="s">
        <v>138</v>
      </c>
      <c r="B6117" s="550">
        <f>SUM(B6116:B6116)</f>
        <v>0</v>
      </c>
      <c r="C6117" s="550">
        <f>SUM(C6116:C6116)</f>
        <v>3000000</v>
      </c>
      <c r="D6117" s="550">
        <f>SUM(D6116:D6116)</f>
        <v>0</v>
      </c>
      <c r="E6117" s="550">
        <f>SUM(E6116:E6116)</f>
        <v>3000000</v>
      </c>
    </row>
    <row r="6118" spans="1:5" x14ac:dyDescent="0.3">
      <c r="A6118" s="22" t="s">
        <v>102</v>
      </c>
      <c r="B6118" s="571"/>
      <c r="C6118" s="76"/>
      <c r="D6118" s="76"/>
      <c r="E6118" s="72">
        <f>B6118+C6118-D6118</f>
        <v>0</v>
      </c>
    </row>
    <row r="6119" spans="1:5" x14ac:dyDescent="0.3">
      <c r="A6119" s="70" t="s">
        <v>104</v>
      </c>
      <c r="B6119" s="542">
        <v>500000</v>
      </c>
      <c r="C6119" s="72"/>
      <c r="D6119" s="72">
        <v>500000</v>
      </c>
      <c r="E6119" s="72">
        <f t="shared" si="169"/>
        <v>0</v>
      </c>
    </row>
    <row r="6120" spans="1:5" x14ac:dyDescent="0.3">
      <c r="A6120" s="70" t="s">
        <v>311</v>
      </c>
      <c r="B6120" s="542">
        <v>500000</v>
      </c>
      <c r="C6120" s="72"/>
      <c r="D6120" s="72"/>
      <c r="E6120" s="72">
        <f t="shared" si="169"/>
        <v>500000</v>
      </c>
    </row>
    <row r="6121" spans="1:5" x14ac:dyDescent="0.3">
      <c r="A6121" s="6" t="s">
        <v>138</v>
      </c>
      <c r="B6121" s="550">
        <f>B6119+B6120</f>
        <v>1000000</v>
      </c>
      <c r="C6121" s="550">
        <f>C6119+C6120</f>
        <v>0</v>
      </c>
      <c r="D6121" s="550">
        <f>D6119+D6120</f>
        <v>500000</v>
      </c>
      <c r="E6121" s="550">
        <f>E6119+E6120</f>
        <v>500000</v>
      </c>
    </row>
    <row r="6122" spans="1:5" x14ac:dyDescent="0.3">
      <c r="A6122" s="80"/>
      <c r="B6122" s="554"/>
      <c r="C6122" s="72"/>
      <c r="D6122" s="72"/>
      <c r="E6122" s="72">
        <f t="shared" si="169"/>
        <v>0</v>
      </c>
    </row>
    <row r="6123" spans="1:5" x14ac:dyDescent="0.3">
      <c r="A6123" s="195" t="s">
        <v>266</v>
      </c>
      <c r="B6123" s="550">
        <f>B6077+B6082+B6085+B6089+B6093+B6098+B6101+B6106+B6109+B6114+B6117+B6121</f>
        <v>9983457</v>
      </c>
      <c r="C6123" s="550">
        <f>C6077+C6082+C6085+C6089+C6093+C6098+C6101+C6106+C6109+C6114+C6117+C6121</f>
        <v>12827634</v>
      </c>
      <c r="D6123" s="550">
        <f>D6077+D6082+D6085+D6089+D6093+D6098+D6101+D6106+D6109+D6114+D6117+D6121</f>
        <v>1500000</v>
      </c>
      <c r="E6123" s="550">
        <f>E6077+E6082+E6085+E6089+E6093+E6098+E6101+E6106+E6109+E6114+E6117+E6121</f>
        <v>21311091</v>
      </c>
    </row>
    <row r="6124" spans="1:5" x14ac:dyDescent="0.3">
      <c r="A6124" s="485"/>
      <c r="B6124" s="533"/>
      <c r="C6124" s="72"/>
      <c r="D6124" s="72"/>
      <c r="E6124" s="72"/>
    </row>
    <row r="6125" spans="1:5" x14ac:dyDescent="0.3">
      <c r="A6125" s="238" t="s">
        <v>105</v>
      </c>
      <c r="B6125" s="533"/>
      <c r="C6125" s="72"/>
      <c r="D6125" s="72"/>
      <c r="E6125" s="72"/>
    </row>
    <row r="6126" spans="1:5" x14ac:dyDescent="0.3">
      <c r="A6126" s="576" t="s">
        <v>2028</v>
      </c>
      <c r="B6126" s="533"/>
      <c r="C6126" s="72">
        <v>476634</v>
      </c>
      <c r="D6126" s="72"/>
      <c r="E6126" s="72">
        <f>B6126+C6126-D6126</f>
        <v>476634</v>
      </c>
    </row>
    <row r="6127" spans="1:5" x14ac:dyDescent="0.3">
      <c r="A6127" s="576" t="s">
        <v>2029</v>
      </c>
      <c r="B6127" s="533"/>
      <c r="C6127" s="72">
        <v>52500</v>
      </c>
      <c r="D6127" s="72"/>
      <c r="E6127" s="72">
        <f>B6127+C6127-D6127</f>
        <v>52500</v>
      </c>
    </row>
    <row r="6128" spans="1:5" x14ac:dyDescent="0.3">
      <c r="A6128" s="576" t="s">
        <v>2029</v>
      </c>
      <c r="B6128" s="533"/>
      <c r="C6128" s="72">
        <v>73500</v>
      </c>
      <c r="D6128" s="72"/>
      <c r="E6128" s="72">
        <f>B6128+C6128-D6128</f>
        <v>73500</v>
      </c>
    </row>
    <row r="6129" spans="1:5" x14ac:dyDescent="0.3">
      <c r="A6129" s="576" t="s">
        <v>2030</v>
      </c>
      <c r="B6129" s="533"/>
      <c r="C6129" s="72">
        <v>25000</v>
      </c>
      <c r="D6129" s="72"/>
      <c r="E6129" s="72">
        <f>B6129+C6129-D6129</f>
        <v>25000</v>
      </c>
    </row>
    <row r="6130" spans="1:5" x14ac:dyDescent="0.3">
      <c r="A6130" s="195"/>
      <c r="B6130" s="523"/>
      <c r="C6130" s="95">
        <f>SUM(C6126:C6129)</f>
        <v>627634</v>
      </c>
      <c r="D6130" s="95"/>
      <c r="E6130" s="95">
        <f>SUM(E6126:E6129)</f>
        <v>627634</v>
      </c>
    </row>
    <row r="6131" spans="1:5" x14ac:dyDescent="0.3">
      <c r="A6131" s="485"/>
      <c r="B6131" s="533"/>
      <c r="C6131" s="72"/>
      <c r="D6131" s="72"/>
      <c r="E6131" s="72"/>
    </row>
    <row r="6132" spans="1:5" x14ac:dyDescent="0.3">
      <c r="A6132" s="195" t="s">
        <v>203</v>
      </c>
      <c r="B6132" s="523">
        <f>B6068+B6073</f>
        <v>11581684.089851661</v>
      </c>
      <c r="C6132" s="523">
        <f>C6068+C6073</f>
        <v>13455268</v>
      </c>
      <c r="D6132" s="523">
        <f>D6068+D6073</f>
        <v>1626276.4908357505</v>
      </c>
      <c r="E6132" s="523">
        <f>E6068+E6073</f>
        <v>23410675.59901591</v>
      </c>
    </row>
    <row r="6133" spans="1:5" x14ac:dyDescent="0.3">
      <c r="A6133" s="485"/>
      <c r="B6133" s="533"/>
      <c r="C6133" s="72"/>
      <c r="D6133" s="72"/>
      <c r="E6133" s="72"/>
    </row>
    <row r="6134" spans="1:5" x14ac:dyDescent="0.3">
      <c r="A6134" s="238" t="s">
        <v>140</v>
      </c>
      <c r="B6134" s="533"/>
      <c r="C6134" s="72"/>
      <c r="D6134" s="72"/>
      <c r="E6134" s="72"/>
    </row>
    <row r="6135" spans="1:5" x14ac:dyDescent="0.3">
      <c r="A6135" s="238" t="s">
        <v>979</v>
      </c>
      <c r="B6135" s="533"/>
      <c r="C6135" s="72"/>
      <c r="D6135" s="72"/>
      <c r="E6135" s="72"/>
    </row>
    <row r="6136" spans="1:5" x14ac:dyDescent="0.3">
      <c r="A6136" s="87" t="s">
        <v>2031</v>
      </c>
      <c r="B6136" s="533"/>
      <c r="C6136" s="72">
        <v>9400000</v>
      </c>
      <c r="D6136" s="72"/>
      <c r="E6136" s="72">
        <f>B6136+C6136-D6136</f>
        <v>9400000</v>
      </c>
    </row>
    <row r="6137" spans="1:5" x14ac:dyDescent="0.3">
      <c r="A6137" s="87" t="s">
        <v>2032</v>
      </c>
      <c r="B6137" s="533"/>
      <c r="C6137" s="72">
        <v>17434512</v>
      </c>
      <c r="D6137" s="72"/>
      <c r="E6137" s="72">
        <f>B6137+C6137-D6137</f>
        <v>17434512</v>
      </c>
    </row>
    <row r="6138" spans="1:5" x14ac:dyDescent="0.3">
      <c r="A6138" s="87" t="s">
        <v>2033</v>
      </c>
      <c r="B6138" s="533"/>
      <c r="C6138" s="72">
        <v>10196690</v>
      </c>
      <c r="D6138" s="72"/>
      <c r="E6138" s="72">
        <f>B6138+C6138-D6138</f>
        <v>10196690</v>
      </c>
    </row>
    <row r="6139" spans="1:5" x14ac:dyDescent="0.3">
      <c r="A6139" s="195" t="s">
        <v>6</v>
      </c>
      <c r="B6139" s="523"/>
      <c r="C6139" s="66">
        <v>37031202</v>
      </c>
      <c r="D6139" s="66"/>
      <c r="E6139" s="66">
        <f>B6139+C6139-D6139</f>
        <v>37031202</v>
      </c>
    </row>
    <row r="6140" spans="1:5" x14ac:dyDescent="0.3">
      <c r="A6140" s="485"/>
      <c r="B6140" s="533"/>
      <c r="C6140" s="72"/>
      <c r="D6140" s="72"/>
      <c r="E6140" s="72"/>
    </row>
    <row r="6141" spans="1:5" x14ac:dyDescent="0.3">
      <c r="A6141" s="22" t="s">
        <v>140</v>
      </c>
      <c r="B6141" s="577"/>
      <c r="C6141" s="40"/>
      <c r="D6141" s="40"/>
      <c r="E6141" s="72">
        <f t="shared" si="169"/>
        <v>0</v>
      </c>
    </row>
    <row r="6142" spans="1:5" x14ac:dyDescent="0.3">
      <c r="A6142" s="99" t="s">
        <v>2034</v>
      </c>
      <c r="B6142" s="29">
        <f>10000000-2000000</f>
        <v>8000000</v>
      </c>
      <c r="C6142" s="14"/>
      <c r="D6142" s="14"/>
      <c r="E6142" s="14">
        <f t="shared" si="169"/>
        <v>8000000</v>
      </c>
    </row>
    <row r="6143" spans="1:5" x14ac:dyDescent="0.3">
      <c r="A6143" s="99" t="s">
        <v>2035</v>
      </c>
      <c r="B6143" s="29">
        <f>12000000-2400000</f>
        <v>9600000</v>
      </c>
      <c r="C6143" s="14"/>
      <c r="D6143" s="14">
        <v>9600000</v>
      </c>
      <c r="E6143" s="14">
        <f t="shared" si="169"/>
        <v>0</v>
      </c>
    </row>
    <row r="6144" spans="1:5" x14ac:dyDescent="0.3">
      <c r="A6144" s="99" t="s">
        <v>2036</v>
      </c>
      <c r="B6144" s="29">
        <f>13000000-2600000</f>
        <v>10400000</v>
      </c>
      <c r="C6144" s="24"/>
      <c r="D6144" s="24">
        <v>10400000</v>
      </c>
      <c r="E6144" s="14">
        <f t="shared" si="169"/>
        <v>0</v>
      </c>
    </row>
    <row r="6145" spans="1:5" x14ac:dyDescent="0.3">
      <c r="A6145" s="99" t="s">
        <v>2037</v>
      </c>
      <c r="B6145" s="29">
        <f>5000000-1000000</f>
        <v>4000000</v>
      </c>
      <c r="C6145" s="40"/>
      <c r="D6145" s="24">
        <v>1500000</v>
      </c>
      <c r="E6145" s="14">
        <f t="shared" si="169"/>
        <v>2500000</v>
      </c>
    </row>
    <row r="6146" spans="1:5" x14ac:dyDescent="0.3">
      <c r="A6146" s="99" t="s">
        <v>2038</v>
      </c>
      <c r="B6146" s="29">
        <v>0</v>
      </c>
      <c r="C6146" s="578"/>
      <c r="D6146" s="578"/>
      <c r="E6146" s="14">
        <f t="shared" si="169"/>
        <v>0</v>
      </c>
    </row>
    <row r="6147" spans="1:5" x14ac:dyDescent="0.3">
      <c r="A6147" s="181" t="s">
        <v>2039</v>
      </c>
      <c r="B6147" s="29">
        <f>2500000-500000</f>
        <v>2000000</v>
      </c>
      <c r="C6147" s="14"/>
      <c r="D6147" s="14">
        <v>2000000</v>
      </c>
      <c r="E6147" s="14">
        <f t="shared" si="169"/>
        <v>0</v>
      </c>
    </row>
    <row r="6148" spans="1:5" x14ac:dyDescent="0.3">
      <c r="A6148" s="196" t="s">
        <v>2040</v>
      </c>
      <c r="B6148" s="4">
        <f>2700000-540000</f>
        <v>2160000</v>
      </c>
      <c r="C6148" s="4"/>
      <c r="D6148" s="4">
        <v>2160000</v>
      </c>
      <c r="E6148" s="14">
        <f t="shared" si="169"/>
        <v>0</v>
      </c>
    </row>
    <row r="6149" spans="1:5" x14ac:dyDescent="0.3">
      <c r="A6149" s="196" t="s">
        <v>2041</v>
      </c>
      <c r="B6149" s="4"/>
      <c r="C6149" s="4">
        <f>14000000+1000000</f>
        <v>15000000</v>
      </c>
      <c r="D6149" s="4"/>
      <c r="E6149" s="14">
        <f t="shared" si="169"/>
        <v>15000000</v>
      </c>
    </row>
    <row r="6150" spans="1:5" x14ac:dyDescent="0.3">
      <c r="A6150" s="6" t="s">
        <v>138</v>
      </c>
      <c r="B6150" s="244">
        <f>SUM(B6142:B6149)</f>
        <v>36160000</v>
      </c>
      <c r="C6150" s="244">
        <f>SUM(C6142:C6149)</f>
        <v>15000000</v>
      </c>
      <c r="D6150" s="244">
        <f>SUM(D6142:D6149)</f>
        <v>25660000</v>
      </c>
      <c r="E6150" s="244">
        <f>SUM(E6142:E6149)</f>
        <v>25500000</v>
      </c>
    </row>
    <row r="6151" spans="1:5" x14ac:dyDescent="0.3">
      <c r="A6151" s="85"/>
      <c r="B6151" s="521"/>
      <c r="C6151" s="286"/>
      <c r="D6151" s="286"/>
      <c r="E6151" s="72">
        <f>B6151+C6151-D6151</f>
        <v>0</v>
      </c>
    </row>
    <row r="6152" spans="1:5" x14ac:dyDescent="0.3">
      <c r="A6152" s="6" t="s">
        <v>143</v>
      </c>
      <c r="B6152" s="523">
        <f>B6139+B6150</f>
        <v>36160000</v>
      </c>
      <c r="C6152" s="523">
        <f>C6139+C6150</f>
        <v>52031202</v>
      </c>
      <c r="D6152" s="523">
        <f>D6139+D6150</f>
        <v>25660000</v>
      </c>
      <c r="E6152" s="523">
        <f>E6139+E6150</f>
        <v>62531202</v>
      </c>
    </row>
    <row r="6153" spans="1:5" x14ac:dyDescent="0.3">
      <c r="A6153" s="22"/>
      <c r="B6153" s="577"/>
      <c r="C6153" s="40"/>
      <c r="D6153" s="40"/>
      <c r="E6153" s="72">
        <f>B6153+C6153-D6153</f>
        <v>0</v>
      </c>
    </row>
    <row r="6154" spans="1:5" x14ac:dyDescent="0.3">
      <c r="A6154" s="6" t="s">
        <v>2009</v>
      </c>
      <c r="B6154" s="523">
        <f>B6132+B6152</f>
        <v>47741684.089851663</v>
      </c>
      <c r="C6154" s="523">
        <f>C6132+C6152</f>
        <v>65486470</v>
      </c>
      <c r="D6154" s="523">
        <f>D6132+D6152</f>
        <v>27286276.490835749</v>
      </c>
      <c r="E6154" s="523">
        <f>E6132+E6152</f>
        <v>85941877.599015906</v>
      </c>
    </row>
    <row r="6155" spans="1:5" x14ac:dyDescent="0.3">
      <c r="A6155" s="464"/>
      <c r="B6155" s="40"/>
      <c r="C6155" s="40"/>
      <c r="D6155" s="40"/>
      <c r="E6155" s="40"/>
    </row>
    <row r="6156" spans="1:5" x14ac:dyDescent="0.25">
      <c r="A6156" s="572"/>
      <c r="B6156" s="572"/>
      <c r="C6156" s="572"/>
      <c r="D6156" s="572"/>
      <c r="E6156" s="522"/>
    </row>
    <row r="6157" spans="1:5" x14ac:dyDescent="0.3">
      <c r="A6157" s="464"/>
      <c r="B6157" s="40"/>
      <c r="C6157" s="40"/>
      <c r="D6157" s="40"/>
      <c r="E6157" s="40"/>
    </row>
    <row r="6158" spans="1:5" x14ac:dyDescent="0.25">
      <c r="A6158" s="697" t="s">
        <v>2042</v>
      </c>
      <c r="B6158" s="697"/>
      <c r="C6158" s="697"/>
      <c r="D6158" s="697"/>
      <c r="E6158" s="697"/>
    </row>
    <row r="6159" spans="1:5" x14ac:dyDescent="0.3">
      <c r="A6159" s="501" t="s">
        <v>1955</v>
      </c>
      <c r="B6159" s="579"/>
      <c r="C6159" s="76"/>
      <c r="D6159" s="76"/>
      <c r="E6159" s="76"/>
    </row>
    <row r="6160" spans="1:5" x14ac:dyDescent="0.3">
      <c r="A6160" s="195" t="s">
        <v>53</v>
      </c>
      <c r="B6160" s="523">
        <f>B6163</f>
        <v>1598227.08985166</v>
      </c>
      <c r="C6160" s="523">
        <f>C6163</f>
        <v>0</v>
      </c>
      <c r="D6160" s="523">
        <f>D6163</f>
        <v>126276.49083575039</v>
      </c>
      <c r="E6160" s="523">
        <f>E6163</f>
        <v>1471950.5990159095</v>
      </c>
    </row>
    <row r="6161" spans="1:5" x14ac:dyDescent="0.3">
      <c r="A6161" s="67" t="s">
        <v>54</v>
      </c>
      <c r="B6161" s="502"/>
      <c r="C6161" s="79"/>
      <c r="D6161" s="79"/>
      <c r="E6161" s="163">
        <f t="shared" ref="E6161:E6226" si="170">B6161+C6161-D6161</f>
        <v>0</v>
      </c>
    </row>
    <row r="6162" spans="1:5" x14ac:dyDescent="0.3">
      <c r="A6162" s="113" t="s">
        <v>55</v>
      </c>
      <c r="B6162" s="580">
        <v>1598227.08985166</v>
      </c>
      <c r="C6162" s="79"/>
      <c r="D6162" s="79">
        <f>'[3]P.E ANALYSIS'!$E$21</f>
        <v>126276.49083575039</v>
      </c>
      <c r="E6162" s="163">
        <f t="shared" si="170"/>
        <v>1471950.5990159095</v>
      </c>
    </row>
    <row r="6163" spans="1:5" x14ac:dyDescent="0.3">
      <c r="A6163" s="6" t="s">
        <v>56</v>
      </c>
      <c r="B6163" s="526">
        <f>SUM(B6162)</f>
        <v>1598227.08985166</v>
      </c>
      <c r="C6163" s="526">
        <f>SUM(C6162)</f>
        <v>0</v>
      </c>
      <c r="D6163" s="526">
        <f>SUM(D6162)</f>
        <v>126276.49083575039</v>
      </c>
      <c r="E6163" s="526">
        <f>SUM(E6162)</f>
        <v>1471950.5990159095</v>
      </c>
    </row>
    <row r="6164" spans="1:5" x14ac:dyDescent="0.3">
      <c r="A6164" s="117"/>
      <c r="B6164" s="527"/>
      <c r="C6164" s="68"/>
      <c r="D6164" s="68"/>
      <c r="E6164" s="163">
        <f t="shared" si="170"/>
        <v>0</v>
      </c>
    </row>
    <row r="6165" spans="1:5" x14ac:dyDescent="0.3">
      <c r="A6165" s="195" t="s">
        <v>57</v>
      </c>
      <c r="B6165" s="523">
        <f>B6169+B6174+B6177+B6181+B6184+B6188+B6191+B6196+B6199+B6204+B6208+B6213+B6227</f>
        <v>3362359</v>
      </c>
      <c r="C6165" s="523">
        <f>C6169+C6174+C6177+C6181+C6184+C6188+C6191+C6196+C6199+C6204+C6208+C6213+C6227</f>
        <v>19352905</v>
      </c>
      <c r="D6165" s="523">
        <f>D6169+D6174+D6177+D6181+D6184+D6188+D6191+D6196+D6199+D6204+D6208+D6213+D6227</f>
        <v>0</v>
      </c>
      <c r="E6165" s="523">
        <f>E6169+E6174+E6177+E6181+E6184+E6188+E6191+E6196+E6199+E6204+E6208+E6213+E6227</f>
        <v>22715264</v>
      </c>
    </row>
    <row r="6166" spans="1:5" x14ac:dyDescent="0.3">
      <c r="A6166" s="67" t="s">
        <v>62</v>
      </c>
      <c r="B6166" s="527"/>
      <c r="C6166" s="68"/>
      <c r="D6166" s="68"/>
      <c r="E6166" s="163">
        <f t="shared" si="170"/>
        <v>0</v>
      </c>
    </row>
    <row r="6167" spans="1:5" x14ac:dyDescent="0.3">
      <c r="A6167" s="70" t="s">
        <v>63</v>
      </c>
      <c r="B6167" s="580">
        <v>36000</v>
      </c>
      <c r="C6167" s="69">
        <v>40000</v>
      </c>
      <c r="D6167" s="76"/>
      <c r="E6167" s="163">
        <f t="shared" si="170"/>
        <v>76000</v>
      </c>
    </row>
    <row r="6168" spans="1:5" x14ac:dyDescent="0.3">
      <c r="A6168" s="70" t="s">
        <v>64</v>
      </c>
      <c r="B6168" s="527"/>
      <c r="C6168" s="68"/>
      <c r="D6168" s="68"/>
      <c r="E6168" s="163">
        <f t="shared" si="170"/>
        <v>0</v>
      </c>
    </row>
    <row r="6169" spans="1:5" x14ac:dyDescent="0.3">
      <c r="A6169" s="6" t="s">
        <v>138</v>
      </c>
      <c r="B6169" s="523">
        <f>SUM(B6167:B6168)</f>
        <v>36000</v>
      </c>
      <c r="C6169" s="523">
        <f>SUM(C6167:C6168)</f>
        <v>40000</v>
      </c>
      <c r="D6169" s="523">
        <f>SUM(D6167:D6168)</f>
        <v>0</v>
      </c>
      <c r="E6169" s="523">
        <f>SUM(E6167:E6168)</f>
        <v>76000</v>
      </c>
    </row>
    <row r="6170" spans="1:5" x14ac:dyDescent="0.3">
      <c r="A6170" s="67" t="s">
        <v>65</v>
      </c>
      <c r="B6170" s="527"/>
      <c r="C6170" s="68"/>
      <c r="D6170" s="68"/>
      <c r="E6170" s="163">
        <f t="shared" si="170"/>
        <v>0</v>
      </c>
    </row>
    <row r="6171" spans="1:5" x14ac:dyDescent="0.3">
      <c r="A6171" s="70" t="s">
        <v>66</v>
      </c>
      <c r="B6171" s="581">
        <v>100000</v>
      </c>
      <c r="C6171" s="68">
        <v>300000</v>
      </c>
      <c r="D6171" s="68"/>
      <c r="E6171" s="163">
        <f t="shared" si="170"/>
        <v>400000</v>
      </c>
    </row>
    <row r="6172" spans="1:5" x14ac:dyDescent="0.3">
      <c r="A6172" s="113" t="s">
        <v>1956</v>
      </c>
      <c r="B6172" s="162"/>
      <c r="C6172" s="76"/>
      <c r="D6172" s="76"/>
      <c r="E6172" s="163">
        <f t="shared" si="170"/>
        <v>0</v>
      </c>
    </row>
    <row r="6173" spans="1:5" x14ac:dyDescent="0.3">
      <c r="A6173" s="113" t="s">
        <v>68</v>
      </c>
      <c r="B6173" s="581">
        <v>300000</v>
      </c>
      <c r="C6173" s="79">
        <v>700000</v>
      </c>
      <c r="D6173" s="79"/>
      <c r="E6173" s="163">
        <f t="shared" si="170"/>
        <v>1000000</v>
      </c>
    </row>
    <row r="6174" spans="1:5" x14ac:dyDescent="0.3">
      <c r="A6174" s="6" t="s">
        <v>138</v>
      </c>
      <c r="B6174" s="523">
        <f>SUM(B6171:B6173)</f>
        <v>400000</v>
      </c>
      <c r="C6174" s="523">
        <f>SUM(C6171:C6173)</f>
        <v>1000000</v>
      </c>
      <c r="D6174" s="523">
        <f>SUM(D6171:D6173)</f>
        <v>0</v>
      </c>
      <c r="E6174" s="523">
        <f>SUM(E6171:E6173)</f>
        <v>1400000</v>
      </c>
    </row>
    <row r="6175" spans="1:5" x14ac:dyDescent="0.3">
      <c r="A6175" s="67" t="s">
        <v>72</v>
      </c>
      <c r="B6175" s="527"/>
      <c r="C6175" s="76"/>
      <c r="D6175" s="76"/>
      <c r="E6175" s="163">
        <f t="shared" si="170"/>
        <v>0</v>
      </c>
    </row>
    <row r="6176" spans="1:5" x14ac:dyDescent="0.3">
      <c r="A6176" s="70" t="s">
        <v>146</v>
      </c>
      <c r="B6176" s="162"/>
      <c r="C6176" s="79"/>
      <c r="D6176" s="79"/>
      <c r="E6176" s="163">
        <f t="shared" si="170"/>
        <v>0</v>
      </c>
    </row>
    <row r="6177" spans="1:5" x14ac:dyDescent="0.3">
      <c r="A6177" s="6" t="s">
        <v>138</v>
      </c>
      <c r="B6177" s="523">
        <f>SUM(B6175:B6176)</f>
        <v>0</v>
      </c>
      <c r="C6177" s="95"/>
      <c r="D6177" s="95"/>
      <c r="E6177" s="444">
        <f t="shared" si="170"/>
        <v>0</v>
      </c>
    </row>
    <row r="6178" spans="1:5" x14ac:dyDescent="0.3">
      <c r="A6178" s="67" t="s">
        <v>76</v>
      </c>
      <c r="B6178" s="527"/>
      <c r="C6178" s="79"/>
      <c r="D6178" s="79"/>
      <c r="E6178" s="163">
        <f t="shared" si="170"/>
        <v>0</v>
      </c>
    </row>
    <row r="6179" spans="1:5" x14ac:dyDescent="0.3">
      <c r="A6179" s="70" t="s">
        <v>77</v>
      </c>
      <c r="B6179" s="527"/>
      <c r="C6179" s="76"/>
      <c r="D6179" s="76"/>
      <c r="E6179" s="163">
        <f t="shared" si="170"/>
        <v>0</v>
      </c>
    </row>
    <row r="6180" spans="1:5" x14ac:dyDescent="0.3">
      <c r="A6180" s="70" t="s">
        <v>152</v>
      </c>
      <c r="B6180" s="580">
        <v>400000</v>
      </c>
      <c r="C6180" s="79"/>
      <c r="D6180" s="79"/>
      <c r="E6180" s="163">
        <f t="shared" si="170"/>
        <v>400000</v>
      </c>
    </row>
    <row r="6181" spans="1:5" x14ac:dyDescent="0.3">
      <c r="A6181" s="6" t="s">
        <v>138</v>
      </c>
      <c r="B6181" s="523">
        <f>B6179+B6180</f>
        <v>400000</v>
      </c>
      <c r="C6181" s="66"/>
      <c r="D6181" s="66"/>
      <c r="E6181" s="444">
        <f t="shared" si="170"/>
        <v>400000</v>
      </c>
    </row>
    <row r="6182" spans="1:5" x14ac:dyDescent="0.3">
      <c r="A6182" s="67" t="s">
        <v>78</v>
      </c>
      <c r="B6182" s="502"/>
      <c r="C6182" s="79"/>
      <c r="D6182" s="79"/>
      <c r="E6182" s="163">
        <f t="shared" si="170"/>
        <v>0</v>
      </c>
    </row>
    <row r="6183" spans="1:5" x14ac:dyDescent="0.3">
      <c r="A6183" s="70" t="s">
        <v>1957</v>
      </c>
      <c r="B6183" s="580">
        <v>400000</v>
      </c>
      <c r="C6183" s="79"/>
      <c r="D6183" s="79"/>
      <c r="E6183" s="163">
        <f t="shared" si="170"/>
        <v>400000</v>
      </c>
    </row>
    <row r="6184" spans="1:5" x14ac:dyDescent="0.3">
      <c r="A6184" s="6" t="s">
        <v>138</v>
      </c>
      <c r="B6184" s="523">
        <f>SUM(B6182:B6183)</f>
        <v>400000</v>
      </c>
      <c r="C6184" s="66"/>
      <c r="D6184" s="66"/>
      <c r="E6184" s="444">
        <f t="shared" si="170"/>
        <v>400000</v>
      </c>
    </row>
    <row r="6185" spans="1:5" x14ac:dyDescent="0.3">
      <c r="A6185" s="67" t="s">
        <v>80</v>
      </c>
      <c r="B6185" s="502"/>
      <c r="C6185" s="79"/>
      <c r="D6185" s="79"/>
      <c r="E6185" s="163">
        <f t="shared" si="170"/>
        <v>0</v>
      </c>
    </row>
    <row r="6186" spans="1:5" x14ac:dyDescent="0.3">
      <c r="A6186" s="135" t="s">
        <v>81</v>
      </c>
      <c r="B6186" s="580">
        <v>200000</v>
      </c>
      <c r="C6186" s="69">
        <v>300000</v>
      </c>
      <c r="D6186" s="76"/>
      <c r="E6186" s="163">
        <f t="shared" si="170"/>
        <v>500000</v>
      </c>
    </row>
    <row r="6187" spans="1:5" x14ac:dyDescent="0.3">
      <c r="A6187" s="70" t="s">
        <v>184</v>
      </c>
      <c r="B6187" s="581">
        <f>600000+406350+9</f>
        <v>1006359</v>
      </c>
      <c r="C6187" s="359">
        <v>500000</v>
      </c>
      <c r="D6187" s="359"/>
      <c r="E6187" s="163">
        <f t="shared" si="170"/>
        <v>1506359</v>
      </c>
    </row>
    <row r="6188" spans="1:5" x14ac:dyDescent="0.3">
      <c r="A6188" s="6" t="s">
        <v>138</v>
      </c>
      <c r="B6188" s="523">
        <f>B6186+B6187</f>
        <v>1206359</v>
      </c>
      <c r="C6188" s="523">
        <f>C6186+C6187</f>
        <v>800000</v>
      </c>
      <c r="D6188" s="523">
        <f>D6186+D6187</f>
        <v>0</v>
      </c>
      <c r="E6188" s="523">
        <f>E6186+E6187</f>
        <v>2006359</v>
      </c>
    </row>
    <row r="6189" spans="1:5" x14ac:dyDescent="0.3">
      <c r="A6189" s="67" t="s">
        <v>82</v>
      </c>
      <c r="B6189" s="502"/>
      <c r="C6189" s="76"/>
      <c r="D6189" s="76"/>
      <c r="E6189" s="163">
        <f t="shared" si="170"/>
        <v>0</v>
      </c>
    </row>
    <row r="6190" spans="1:5" x14ac:dyDescent="0.3">
      <c r="A6190" s="70" t="s">
        <v>83</v>
      </c>
      <c r="B6190" s="502"/>
      <c r="C6190" s="79"/>
      <c r="D6190" s="79"/>
      <c r="E6190" s="163">
        <f t="shared" si="170"/>
        <v>0</v>
      </c>
    </row>
    <row r="6191" spans="1:5" x14ac:dyDescent="0.3">
      <c r="A6191" s="6" t="s">
        <v>138</v>
      </c>
      <c r="B6191" s="523">
        <f>SUM(B6190:B6190)</f>
        <v>0</v>
      </c>
      <c r="C6191" s="95"/>
      <c r="D6191" s="95"/>
      <c r="E6191" s="444">
        <f t="shared" si="170"/>
        <v>0</v>
      </c>
    </row>
    <row r="6192" spans="1:5" x14ac:dyDescent="0.3">
      <c r="A6192" s="67" t="s">
        <v>85</v>
      </c>
      <c r="B6192" s="502"/>
      <c r="C6192" s="76"/>
      <c r="D6192" s="76"/>
      <c r="E6192" s="163">
        <f t="shared" si="170"/>
        <v>0</v>
      </c>
    </row>
    <row r="6193" spans="1:5" x14ac:dyDescent="0.3">
      <c r="A6193" s="70" t="s">
        <v>86</v>
      </c>
      <c r="B6193" s="580">
        <v>300000</v>
      </c>
      <c r="C6193" s="79">
        <v>200000</v>
      </c>
      <c r="D6193" s="79"/>
      <c r="E6193" s="163">
        <f t="shared" si="170"/>
        <v>500000</v>
      </c>
    </row>
    <row r="6194" spans="1:5" x14ac:dyDescent="0.3">
      <c r="A6194" s="70" t="s">
        <v>87</v>
      </c>
      <c r="B6194" s="580">
        <v>150000</v>
      </c>
      <c r="C6194" s="79">
        <v>150000</v>
      </c>
      <c r="D6194" s="79"/>
      <c r="E6194" s="163">
        <f t="shared" si="170"/>
        <v>300000</v>
      </c>
    </row>
    <row r="6195" spans="1:5" x14ac:dyDescent="0.3">
      <c r="A6195" s="70" t="s">
        <v>88</v>
      </c>
      <c r="B6195" s="580">
        <v>30000</v>
      </c>
      <c r="C6195" s="69">
        <v>5730000</v>
      </c>
      <c r="D6195" s="76"/>
      <c r="E6195" s="163">
        <f t="shared" si="170"/>
        <v>5760000</v>
      </c>
    </row>
    <row r="6196" spans="1:5" x14ac:dyDescent="0.3">
      <c r="A6196" s="6" t="s">
        <v>138</v>
      </c>
      <c r="B6196" s="523">
        <f>SUM(B6193:B6195)</f>
        <v>480000</v>
      </c>
      <c r="C6196" s="523">
        <f>SUM(C6193:C6195)</f>
        <v>6080000</v>
      </c>
      <c r="D6196" s="523">
        <f>SUM(D6193:D6195)</f>
        <v>0</v>
      </c>
      <c r="E6196" s="523">
        <f>SUM(E6193:E6195)</f>
        <v>6560000</v>
      </c>
    </row>
    <row r="6197" spans="1:5" x14ac:dyDescent="0.3">
      <c r="A6197" s="67" t="s">
        <v>89</v>
      </c>
      <c r="B6197" s="502"/>
      <c r="C6197" s="79"/>
      <c r="D6197" s="79"/>
      <c r="E6197" s="163">
        <f t="shared" si="170"/>
        <v>0</v>
      </c>
    </row>
    <row r="6198" spans="1:5" x14ac:dyDescent="0.3">
      <c r="A6198" s="70" t="s">
        <v>185</v>
      </c>
      <c r="B6198" s="529"/>
      <c r="C6198" s="76">
        <v>5000000</v>
      </c>
      <c r="D6198" s="76"/>
      <c r="E6198" s="163">
        <f t="shared" si="170"/>
        <v>5000000</v>
      </c>
    </row>
    <row r="6199" spans="1:5" x14ac:dyDescent="0.3">
      <c r="A6199" s="6" t="s">
        <v>138</v>
      </c>
      <c r="B6199" s="523">
        <f>SUM(B6198:B6198)</f>
        <v>0</v>
      </c>
      <c r="C6199" s="523">
        <f>SUM(C6198:C6198)</f>
        <v>5000000</v>
      </c>
      <c r="D6199" s="523">
        <f>SUM(D6198:D6198)</f>
        <v>0</v>
      </c>
      <c r="E6199" s="523">
        <f>SUM(E6198:E6198)</f>
        <v>5000000</v>
      </c>
    </row>
    <row r="6200" spans="1:5" x14ac:dyDescent="0.3">
      <c r="A6200" s="67" t="s">
        <v>91</v>
      </c>
      <c r="B6200" s="502"/>
      <c r="C6200" s="79"/>
      <c r="D6200" s="79"/>
      <c r="E6200" s="163">
        <f t="shared" si="170"/>
        <v>0</v>
      </c>
    </row>
    <row r="6201" spans="1:5" x14ac:dyDescent="0.3">
      <c r="A6201" s="70" t="s">
        <v>92</v>
      </c>
      <c r="B6201" s="502">
        <v>20000</v>
      </c>
      <c r="C6201" s="76"/>
      <c r="D6201" s="76"/>
      <c r="E6201" s="163">
        <f t="shared" si="170"/>
        <v>20000</v>
      </c>
    </row>
    <row r="6202" spans="1:5" x14ac:dyDescent="0.3">
      <c r="A6202" s="70" t="s">
        <v>1985</v>
      </c>
      <c r="B6202" s="502">
        <v>20000</v>
      </c>
      <c r="C6202" s="79"/>
      <c r="D6202" s="79"/>
      <c r="E6202" s="163">
        <f t="shared" si="170"/>
        <v>20000</v>
      </c>
    </row>
    <row r="6203" spans="1:5" x14ac:dyDescent="0.3">
      <c r="A6203" s="70" t="s">
        <v>309</v>
      </c>
      <c r="B6203" s="502">
        <v>100000</v>
      </c>
      <c r="C6203" s="79">
        <v>650000</v>
      </c>
      <c r="D6203" s="79"/>
      <c r="E6203" s="163">
        <f t="shared" si="170"/>
        <v>750000</v>
      </c>
    </row>
    <row r="6204" spans="1:5" x14ac:dyDescent="0.3">
      <c r="A6204" s="6" t="s">
        <v>138</v>
      </c>
      <c r="B6204" s="523">
        <f>SUM(B6201:B6203)</f>
        <v>140000</v>
      </c>
      <c r="C6204" s="523">
        <f>SUM(C6201:C6203)</f>
        <v>650000</v>
      </c>
      <c r="D6204" s="523">
        <f>SUM(D6201:D6203)</f>
        <v>0</v>
      </c>
      <c r="E6204" s="523">
        <f>SUM(E6201:E6203)</f>
        <v>790000</v>
      </c>
    </row>
    <row r="6205" spans="1:5" x14ac:dyDescent="0.3">
      <c r="A6205" s="67" t="s">
        <v>96</v>
      </c>
      <c r="B6205" s="502"/>
      <c r="C6205" s="79"/>
      <c r="D6205" s="79"/>
      <c r="E6205" s="163">
        <f t="shared" si="170"/>
        <v>0</v>
      </c>
    </row>
    <row r="6206" spans="1:5" x14ac:dyDescent="0.3">
      <c r="A6206" s="70" t="s">
        <v>2043</v>
      </c>
      <c r="B6206" s="530"/>
      <c r="C6206" s="79">
        <v>1650000</v>
      </c>
      <c r="D6206" s="79"/>
      <c r="E6206" s="163">
        <f t="shared" si="170"/>
        <v>1650000</v>
      </c>
    </row>
    <row r="6207" spans="1:5" x14ac:dyDescent="0.3">
      <c r="A6207" s="70" t="s">
        <v>97</v>
      </c>
      <c r="B6207" s="530"/>
      <c r="C6207" s="79">
        <v>3000000</v>
      </c>
      <c r="D6207" s="79"/>
      <c r="E6207" s="163">
        <f t="shared" si="170"/>
        <v>3000000</v>
      </c>
    </row>
    <row r="6208" spans="1:5" x14ac:dyDescent="0.3">
      <c r="A6208" s="6" t="s">
        <v>138</v>
      </c>
      <c r="B6208" s="523">
        <f>B6206+B6207</f>
        <v>0</v>
      </c>
      <c r="C6208" s="523">
        <f>C6206+C6207</f>
        <v>4650000</v>
      </c>
      <c r="D6208" s="523">
        <f>D6206+D6207</f>
        <v>0</v>
      </c>
      <c r="E6208" s="523">
        <f>E6206+E6207</f>
        <v>4650000</v>
      </c>
    </row>
    <row r="6209" spans="1:5" x14ac:dyDescent="0.3">
      <c r="A6209" s="67" t="s">
        <v>102</v>
      </c>
      <c r="B6209" s="527"/>
      <c r="C6209" s="79"/>
      <c r="D6209" s="79"/>
      <c r="E6209" s="163">
        <f t="shared" si="170"/>
        <v>0</v>
      </c>
    </row>
    <row r="6210" spans="1:5" x14ac:dyDescent="0.3">
      <c r="A6210" s="70" t="s">
        <v>104</v>
      </c>
      <c r="B6210" s="580"/>
      <c r="C6210" s="76"/>
      <c r="D6210" s="76"/>
      <c r="E6210" s="163">
        <f t="shared" si="170"/>
        <v>0</v>
      </c>
    </row>
    <row r="6211" spans="1:5" x14ac:dyDescent="0.3">
      <c r="A6211" s="70" t="s">
        <v>311</v>
      </c>
      <c r="B6211" s="580">
        <v>300000</v>
      </c>
      <c r="C6211" s="79"/>
      <c r="D6211" s="79"/>
      <c r="E6211" s="163">
        <f t="shared" si="170"/>
        <v>300000</v>
      </c>
    </row>
    <row r="6212" spans="1:5" x14ac:dyDescent="0.3">
      <c r="A6212" s="70"/>
      <c r="B6212" s="580"/>
      <c r="C6212" s="79"/>
      <c r="D6212" s="79"/>
      <c r="E6212" s="163"/>
    </row>
    <row r="6213" spans="1:5" x14ac:dyDescent="0.3">
      <c r="A6213" s="6" t="s">
        <v>138</v>
      </c>
      <c r="B6213" s="523">
        <f>B6210+B6211</f>
        <v>300000</v>
      </c>
      <c r="C6213" s="95"/>
      <c r="D6213" s="95"/>
      <c r="E6213" s="444">
        <f t="shared" si="170"/>
        <v>300000</v>
      </c>
    </row>
    <row r="6214" spans="1:5" x14ac:dyDescent="0.3">
      <c r="A6214" s="266" t="s">
        <v>1584</v>
      </c>
      <c r="B6214" s="79"/>
      <c r="C6214" s="582"/>
      <c r="D6214" s="79"/>
      <c r="E6214" s="163"/>
    </row>
    <row r="6215" spans="1:5" x14ac:dyDescent="0.3">
      <c r="A6215" s="87" t="s">
        <v>1965</v>
      </c>
      <c r="B6215" s="79"/>
      <c r="C6215" s="582">
        <v>42000</v>
      </c>
      <c r="D6215" s="76"/>
      <c r="E6215" s="163">
        <f t="shared" si="170"/>
        <v>42000</v>
      </c>
    </row>
    <row r="6216" spans="1:5" x14ac:dyDescent="0.3">
      <c r="A6216" s="87" t="s">
        <v>2044</v>
      </c>
      <c r="B6216" s="533"/>
      <c r="C6216" s="582">
        <v>299000</v>
      </c>
      <c r="D6216" s="79"/>
      <c r="E6216" s="163">
        <f t="shared" si="170"/>
        <v>299000</v>
      </c>
    </row>
    <row r="6217" spans="1:5" x14ac:dyDescent="0.3">
      <c r="A6217" s="87" t="s">
        <v>1965</v>
      </c>
      <c r="B6217" s="533"/>
      <c r="C6217" s="582">
        <v>157160</v>
      </c>
      <c r="D6217" s="79"/>
      <c r="E6217" s="163">
        <f t="shared" si="170"/>
        <v>157160</v>
      </c>
    </row>
    <row r="6218" spans="1:5" x14ac:dyDescent="0.3">
      <c r="A6218" s="87" t="s">
        <v>1967</v>
      </c>
      <c r="B6218" s="533"/>
      <c r="C6218" s="582">
        <v>225920</v>
      </c>
      <c r="D6218" s="79"/>
      <c r="E6218" s="163">
        <f t="shared" si="170"/>
        <v>225920</v>
      </c>
    </row>
    <row r="6219" spans="1:5" x14ac:dyDescent="0.3">
      <c r="A6219" s="88" t="s">
        <v>1967</v>
      </c>
      <c r="B6219" s="533"/>
      <c r="C6219" s="582">
        <v>40000</v>
      </c>
      <c r="D6219" s="79"/>
      <c r="E6219" s="163">
        <f t="shared" si="170"/>
        <v>40000</v>
      </c>
    </row>
    <row r="6220" spans="1:5" x14ac:dyDescent="0.3">
      <c r="A6220" s="87" t="s">
        <v>1965</v>
      </c>
      <c r="B6220" s="533"/>
      <c r="C6220" s="582">
        <v>12000</v>
      </c>
      <c r="D6220" s="79"/>
      <c r="E6220" s="163">
        <f t="shared" si="170"/>
        <v>12000</v>
      </c>
    </row>
    <row r="6221" spans="1:5" x14ac:dyDescent="0.3">
      <c r="A6221" s="87" t="s">
        <v>1972</v>
      </c>
      <c r="B6221" s="533"/>
      <c r="C6221" s="582">
        <v>45000</v>
      </c>
      <c r="D6221" s="79"/>
      <c r="E6221" s="163">
        <f t="shared" si="170"/>
        <v>45000</v>
      </c>
    </row>
    <row r="6222" spans="1:5" x14ac:dyDescent="0.3">
      <c r="A6222" s="87" t="s">
        <v>1970</v>
      </c>
      <c r="B6222" s="533"/>
      <c r="C6222" s="582">
        <v>68400</v>
      </c>
      <c r="D6222" s="79"/>
      <c r="E6222" s="163">
        <f t="shared" si="170"/>
        <v>68400</v>
      </c>
    </row>
    <row r="6223" spans="1:5" x14ac:dyDescent="0.3">
      <c r="A6223" s="87" t="s">
        <v>1967</v>
      </c>
      <c r="B6223" s="533"/>
      <c r="C6223" s="582">
        <v>10000</v>
      </c>
      <c r="D6223" s="79"/>
      <c r="E6223" s="163">
        <f t="shared" si="170"/>
        <v>10000</v>
      </c>
    </row>
    <row r="6224" spans="1:5" x14ac:dyDescent="0.3">
      <c r="A6224" s="87" t="s">
        <v>1965</v>
      </c>
      <c r="B6224" s="533"/>
      <c r="C6224" s="582">
        <v>100285</v>
      </c>
      <c r="D6224" s="79"/>
      <c r="E6224" s="163">
        <f t="shared" si="170"/>
        <v>100285</v>
      </c>
    </row>
    <row r="6225" spans="1:5" x14ac:dyDescent="0.3">
      <c r="A6225" s="87" t="s">
        <v>1967</v>
      </c>
      <c r="B6225" s="533"/>
      <c r="C6225" s="582">
        <v>4980</v>
      </c>
      <c r="D6225" s="79"/>
      <c r="E6225" s="163">
        <f t="shared" si="170"/>
        <v>4980</v>
      </c>
    </row>
    <row r="6226" spans="1:5" x14ac:dyDescent="0.3">
      <c r="A6226" s="87" t="s">
        <v>1964</v>
      </c>
      <c r="B6226" s="533"/>
      <c r="C6226" s="79">
        <v>128160</v>
      </c>
      <c r="D6226" s="79"/>
      <c r="E6226" s="163">
        <f t="shared" si="170"/>
        <v>128160</v>
      </c>
    </row>
    <row r="6227" spans="1:5" x14ac:dyDescent="0.3">
      <c r="A6227" s="311" t="s">
        <v>6</v>
      </c>
      <c r="B6227" s="523"/>
      <c r="C6227" s="95">
        <f>SUM(C6214:C6226)</f>
        <v>1132905</v>
      </c>
      <c r="D6227" s="95">
        <f>SUM(D6214:D6226)</f>
        <v>0</v>
      </c>
      <c r="E6227" s="95">
        <f>SUM(E6214:E6226)</f>
        <v>1132905</v>
      </c>
    </row>
    <row r="6228" spans="1:5" x14ac:dyDescent="0.3">
      <c r="A6228" s="485"/>
      <c r="B6228" s="533"/>
      <c r="C6228" s="79"/>
      <c r="D6228" s="79"/>
      <c r="E6228" s="163">
        <f t="shared" ref="E6228:E6246" si="171">B6228+C6228-D6228</f>
        <v>0</v>
      </c>
    </row>
    <row r="6229" spans="1:5" x14ac:dyDescent="0.3">
      <c r="A6229" s="195" t="s">
        <v>203</v>
      </c>
      <c r="B6229" s="523">
        <f>B6160+B6165</f>
        <v>4960586.0898516597</v>
      </c>
      <c r="C6229" s="523">
        <f>C6160+C6165</f>
        <v>19352905</v>
      </c>
      <c r="D6229" s="523">
        <f>D6160+D6165</f>
        <v>126276.49083575039</v>
      </c>
      <c r="E6229" s="523">
        <f>E6160+E6165</f>
        <v>24187214.59901591</v>
      </c>
    </row>
    <row r="6230" spans="1:5" x14ac:dyDescent="0.3">
      <c r="A6230" s="31"/>
      <c r="B6230" s="527"/>
      <c r="C6230" s="79"/>
      <c r="D6230" s="79"/>
      <c r="E6230" s="163">
        <f t="shared" si="171"/>
        <v>0</v>
      </c>
    </row>
    <row r="6231" spans="1:5" x14ac:dyDescent="0.3">
      <c r="A6231" s="282" t="s">
        <v>2045</v>
      </c>
      <c r="B6231" s="533"/>
      <c r="C6231" s="79"/>
      <c r="D6231" s="79"/>
      <c r="E6231" s="163">
        <f t="shared" si="171"/>
        <v>0</v>
      </c>
    </row>
    <row r="6232" spans="1:5" x14ac:dyDescent="0.3">
      <c r="A6232" s="87" t="s">
        <v>2046</v>
      </c>
      <c r="B6232" s="533"/>
      <c r="C6232" s="79">
        <v>10085446</v>
      </c>
      <c r="D6232" s="76"/>
      <c r="E6232" s="163">
        <f t="shared" si="171"/>
        <v>10085446</v>
      </c>
    </row>
    <row r="6233" spans="1:5" x14ac:dyDescent="0.3">
      <c r="A6233" s="87" t="s">
        <v>2047</v>
      </c>
      <c r="B6233" s="533"/>
      <c r="C6233" s="79">
        <v>7388571</v>
      </c>
      <c r="D6233" s="76"/>
      <c r="E6233" s="163">
        <f t="shared" si="171"/>
        <v>7388571</v>
      </c>
    </row>
    <row r="6234" spans="1:5" x14ac:dyDescent="0.3">
      <c r="A6234" s="87" t="s">
        <v>2048</v>
      </c>
      <c r="B6234" s="533"/>
      <c r="C6234" s="79">
        <v>5749084.7000000002</v>
      </c>
      <c r="D6234" s="76"/>
      <c r="E6234" s="163">
        <f t="shared" si="171"/>
        <v>5749084.7000000002</v>
      </c>
    </row>
    <row r="6235" spans="1:5" x14ac:dyDescent="0.3">
      <c r="A6235" s="311" t="s">
        <v>6</v>
      </c>
      <c r="B6235" s="523"/>
      <c r="C6235" s="95">
        <f>SUM(C6232:C6234)</f>
        <v>23223101.699999999</v>
      </c>
      <c r="D6235" s="95">
        <f>SUM(D6232:D6234)</f>
        <v>0</v>
      </c>
      <c r="E6235" s="66">
        <f>SUM(E6232:E6234)</f>
        <v>23223101.699999999</v>
      </c>
    </row>
    <row r="6236" spans="1:5" x14ac:dyDescent="0.3">
      <c r="A6236" s="67" t="s">
        <v>140</v>
      </c>
      <c r="B6236" s="93"/>
      <c r="C6236" s="79"/>
      <c r="D6236" s="79"/>
      <c r="E6236" s="163">
        <f t="shared" si="171"/>
        <v>0</v>
      </c>
    </row>
    <row r="6237" spans="1:5" ht="37.5" x14ac:dyDescent="0.3">
      <c r="A6237" s="70" t="s">
        <v>2049</v>
      </c>
      <c r="B6237" s="93"/>
      <c r="C6237" s="79">
        <v>2500000</v>
      </c>
      <c r="D6237" s="79"/>
      <c r="E6237" s="163">
        <f t="shared" si="171"/>
        <v>2500000</v>
      </c>
    </row>
    <row r="6238" spans="1:5" x14ac:dyDescent="0.3">
      <c r="A6238" s="113" t="s">
        <v>2050</v>
      </c>
      <c r="B6238" s="583">
        <f>12000000-2400000</f>
        <v>9600000</v>
      </c>
      <c r="C6238" s="93"/>
      <c r="D6238" s="79"/>
      <c r="E6238" s="163">
        <f t="shared" si="171"/>
        <v>9600000</v>
      </c>
    </row>
    <row r="6239" spans="1:5" x14ac:dyDescent="0.3">
      <c r="A6239" s="31" t="s">
        <v>2051</v>
      </c>
      <c r="B6239" s="584">
        <f>19000000-3800000</f>
        <v>15200000</v>
      </c>
      <c r="C6239" s="93"/>
      <c r="D6239" s="79">
        <v>15200000</v>
      </c>
      <c r="E6239" s="163">
        <f t="shared" si="171"/>
        <v>0</v>
      </c>
    </row>
    <row r="6240" spans="1:5" x14ac:dyDescent="0.3">
      <c r="A6240" s="87" t="s">
        <v>2052</v>
      </c>
      <c r="B6240" s="584">
        <f>3000000-600000</f>
        <v>2400000</v>
      </c>
      <c r="C6240" s="93"/>
      <c r="D6240" s="72">
        <v>2400000</v>
      </c>
      <c r="E6240" s="163">
        <f t="shared" si="171"/>
        <v>0</v>
      </c>
    </row>
    <row r="6241" spans="1:5" x14ac:dyDescent="0.3">
      <c r="A6241" s="87" t="s">
        <v>2053</v>
      </c>
      <c r="B6241" s="584">
        <f>3000000-600000</f>
        <v>2400000</v>
      </c>
      <c r="C6241" s="93"/>
      <c r="D6241" s="69">
        <v>2400000</v>
      </c>
      <c r="E6241" s="163">
        <f t="shared" si="171"/>
        <v>0</v>
      </c>
    </row>
    <row r="6242" spans="1:5" x14ac:dyDescent="0.3">
      <c r="A6242" s="87" t="s">
        <v>2054</v>
      </c>
      <c r="B6242" s="584">
        <f>3000000-600000</f>
        <v>2400000</v>
      </c>
      <c r="C6242" s="93"/>
      <c r="D6242" s="72">
        <v>2400000</v>
      </c>
      <c r="E6242" s="163">
        <f t="shared" si="171"/>
        <v>0</v>
      </c>
    </row>
    <row r="6243" spans="1:5" x14ac:dyDescent="0.3">
      <c r="A6243" s="216" t="s">
        <v>2055</v>
      </c>
      <c r="B6243" s="584">
        <f>1000000-200000</f>
        <v>800000</v>
      </c>
      <c r="C6243" s="93"/>
      <c r="D6243" s="79"/>
      <c r="E6243" s="163">
        <f t="shared" si="171"/>
        <v>800000</v>
      </c>
    </row>
    <row r="6244" spans="1:5" x14ac:dyDescent="0.3">
      <c r="A6244" s="216" t="s">
        <v>2056</v>
      </c>
      <c r="B6244" s="584">
        <f>4000000-800000</f>
        <v>3200000</v>
      </c>
      <c r="C6244" s="93"/>
      <c r="D6244" s="76"/>
      <c r="E6244" s="163">
        <f t="shared" si="171"/>
        <v>3200000</v>
      </c>
    </row>
    <row r="6245" spans="1:5" x14ac:dyDescent="0.3">
      <c r="A6245" s="216" t="s">
        <v>2057</v>
      </c>
      <c r="B6245" s="584">
        <f>2500000-500000</f>
        <v>2000000</v>
      </c>
      <c r="C6245" s="585">
        <v>14000000</v>
      </c>
      <c r="D6245" s="79"/>
      <c r="E6245" s="163">
        <f t="shared" si="171"/>
        <v>16000000</v>
      </c>
    </row>
    <row r="6246" spans="1:5" x14ac:dyDescent="0.3">
      <c r="A6246" s="20" t="s">
        <v>2058</v>
      </c>
      <c r="B6246" s="584">
        <f>3000000-600000</f>
        <v>2400000</v>
      </c>
      <c r="C6246" s="93"/>
      <c r="D6246" s="76"/>
      <c r="E6246" s="163">
        <f t="shared" si="171"/>
        <v>2400000</v>
      </c>
    </row>
    <row r="6247" spans="1:5" x14ac:dyDescent="0.3">
      <c r="A6247" s="6" t="s">
        <v>138</v>
      </c>
      <c r="B6247" s="523">
        <f>SUM(B6237:B6246)</f>
        <v>40400000</v>
      </c>
      <c r="C6247" s="523">
        <f>SUM(C6237:C6246)</f>
        <v>16500000</v>
      </c>
      <c r="D6247" s="523">
        <f>SUM(D6237:D6246)</f>
        <v>22400000</v>
      </c>
      <c r="E6247" s="523">
        <f>SUM(E6237:E6246)</f>
        <v>34500000</v>
      </c>
    </row>
    <row r="6248" spans="1:5" x14ac:dyDescent="0.3">
      <c r="A6248" s="85"/>
      <c r="B6248" s="521"/>
      <c r="C6248" s="552"/>
      <c r="D6248" s="552"/>
      <c r="E6248" s="163">
        <f>B6248+C6248-D6248</f>
        <v>0</v>
      </c>
    </row>
    <row r="6249" spans="1:5" x14ac:dyDescent="0.3">
      <c r="A6249" s="6" t="s">
        <v>143</v>
      </c>
      <c r="B6249" s="523">
        <f>B6235+B6247</f>
        <v>40400000</v>
      </c>
      <c r="C6249" s="523">
        <f>C6235+C6247</f>
        <v>39723101.700000003</v>
      </c>
      <c r="D6249" s="523">
        <f>D6235+D6247</f>
        <v>22400000</v>
      </c>
      <c r="E6249" s="523">
        <f>E6235+E6247</f>
        <v>57723101.700000003</v>
      </c>
    </row>
    <row r="6250" spans="1:5" x14ac:dyDescent="0.3">
      <c r="A6250" s="67"/>
      <c r="B6250" s="527"/>
      <c r="C6250" s="79"/>
      <c r="D6250" s="79"/>
      <c r="E6250" s="163">
        <f>B6250+C6250-D6250</f>
        <v>0</v>
      </c>
    </row>
    <row r="6251" spans="1:5" x14ac:dyDescent="0.3">
      <c r="A6251" s="6" t="s">
        <v>2059</v>
      </c>
      <c r="B6251" s="523">
        <f>B6229+B6249</f>
        <v>45360586.089851663</v>
      </c>
      <c r="C6251" s="523">
        <f>C6249+C6229</f>
        <v>59076006.700000003</v>
      </c>
      <c r="D6251" s="523">
        <f>D6229+D6249</f>
        <v>22526276.490835749</v>
      </c>
      <c r="E6251" s="124">
        <f>B6251+C6251-D6251</f>
        <v>81910316.299015909</v>
      </c>
    </row>
    <row r="6252" spans="1:5" x14ac:dyDescent="0.3">
      <c r="A6252" s="464"/>
      <c r="B6252" s="40"/>
      <c r="C6252" s="40"/>
      <c r="D6252" s="40"/>
      <c r="E6252" s="24"/>
    </row>
    <row r="6253" spans="1:5" x14ac:dyDescent="0.3">
      <c r="A6253" s="317" t="s">
        <v>2060</v>
      </c>
      <c r="B6253" s="14"/>
      <c r="C6253" s="72"/>
      <c r="D6253" s="72"/>
      <c r="E6253" s="72"/>
    </row>
    <row r="6254" spans="1:5" x14ac:dyDescent="0.3">
      <c r="A6254" s="462"/>
      <c r="B6254" s="72"/>
      <c r="C6254" s="72"/>
      <c r="D6254" s="72"/>
      <c r="E6254" s="72"/>
    </row>
    <row r="6255" spans="1:5" x14ac:dyDescent="0.3">
      <c r="A6255" s="317" t="s">
        <v>2061</v>
      </c>
      <c r="B6255" s="40"/>
      <c r="C6255" s="40"/>
      <c r="D6255" s="40"/>
      <c r="E6255" s="40"/>
    </row>
    <row r="6256" spans="1:5" x14ac:dyDescent="0.3">
      <c r="A6256" s="586" t="s">
        <v>57</v>
      </c>
      <c r="B6256" s="7">
        <v>12000000</v>
      </c>
      <c r="C6256" s="66"/>
      <c r="D6256" s="66"/>
      <c r="E6256" s="66">
        <f>B6256+C6256-D6256</f>
        <v>12000000</v>
      </c>
    </row>
    <row r="6257" spans="1:5" x14ac:dyDescent="0.3">
      <c r="A6257" s="169" t="s">
        <v>58</v>
      </c>
      <c r="B6257" s="72"/>
      <c r="C6257" s="72"/>
      <c r="D6257" s="72"/>
      <c r="E6257" s="72">
        <f t="shared" ref="E6257:E6320" si="172">B6257+C6257-D6257</f>
        <v>0</v>
      </c>
    </row>
    <row r="6258" spans="1:5" x14ac:dyDescent="0.3">
      <c r="A6258" s="587" t="s">
        <v>59</v>
      </c>
      <c r="B6258" s="72"/>
      <c r="C6258" s="72"/>
      <c r="D6258" s="72"/>
      <c r="E6258" s="72">
        <f t="shared" si="172"/>
        <v>0</v>
      </c>
    </row>
    <row r="6259" spans="1:5" x14ac:dyDescent="0.3">
      <c r="A6259" s="171" t="s">
        <v>60</v>
      </c>
      <c r="B6259" s="72">
        <v>100000</v>
      </c>
      <c r="C6259" s="72"/>
      <c r="D6259" s="72"/>
      <c r="E6259" s="72">
        <f t="shared" si="172"/>
        <v>100000</v>
      </c>
    </row>
    <row r="6260" spans="1:5" x14ac:dyDescent="0.3">
      <c r="A6260" s="586" t="s">
        <v>138</v>
      </c>
      <c r="B6260" s="7">
        <v>100000</v>
      </c>
      <c r="C6260" s="7"/>
      <c r="D6260" s="7"/>
      <c r="E6260" s="95">
        <f t="shared" si="172"/>
        <v>100000</v>
      </c>
    </row>
    <row r="6261" spans="1:5" x14ac:dyDescent="0.3">
      <c r="A6261" s="169"/>
      <c r="B6261" s="24"/>
      <c r="C6261" s="72"/>
      <c r="D6261" s="72"/>
      <c r="E6261" s="72">
        <f t="shared" si="172"/>
        <v>0</v>
      </c>
    </row>
    <row r="6262" spans="1:5" x14ac:dyDescent="0.3">
      <c r="A6262" s="169" t="s">
        <v>62</v>
      </c>
      <c r="B6262" s="72"/>
      <c r="C6262" s="72"/>
      <c r="D6262" s="72"/>
      <c r="E6262" s="72">
        <f t="shared" si="172"/>
        <v>0</v>
      </c>
    </row>
    <row r="6263" spans="1:5" x14ac:dyDescent="0.3">
      <c r="A6263" s="171" t="s">
        <v>63</v>
      </c>
      <c r="B6263" s="40">
        <v>100000</v>
      </c>
      <c r="C6263" s="40"/>
      <c r="D6263" s="40"/>
      <c r="E6263" s="72">
        <f t="shared" si="172"/>
        <v>100000</v>
      </c>
    </row>
    <row r="6264" spans="1:5" x14ac:dyDescent="0.3">
      <c r="A6264" s="171" t="s">
        <v>64</v>
      </c>
      <c r="B6264" s="14">
        <v>10000</v>
      </c>
      <c r="C6264" s="72"/>
      <c r="D6264" s="72"/>
      <c r="E6264" s="72">
        <f t="shared" si="172"/>
        <v>10000</v>
      </c>
    </row>
    <row r="6265" spans="1:5" x14ac:dyDescent="0.3">
      <c r="A6265" s="588" t="s">
        <v>138</v>
      </c>
      <c r="B6265" s="95">
        <v>110000</v>
      </c>
      <c r="C6265" s="95"/>
      <c r="D6265" s="95"/>
      <c r="E6265" s="95">
        <f t="shared" si="172"/>
        <v>110000</v>
      </c>
    </row>
    <row r="6266" spans="1:5" x14ac:dyDescent="0.3">
      <c r="A6266" s="171"/>
      <c r="B6266" s="72"/>
      <c r="C6266" s="72"/>
      <c r="D6266" s="72"/>
      <c r="E6266" s="72">
        <f t="shared" si="172"/>
        <v>0</v>
      </c>
    </row>
    <row r="6267" spans="1:5" x14ac:dyDescent="0.3">
      <c r="A6267" s="169" t="s">
        <v>65</v>
      </c>
      <c r="B6267" s="40"/>
      <c r="C6267" s="40"/>
      <c r="D6267" s="40"/>
      <c r="E6267" s="72">
        <f t="shared" si="172"/>
        <v>0</v>
      </c>
    </row>
    <row r="6268" spans="1:5" x14ac:dyDescent="0.3">
      <c r="A6268" s="171" t="s">
        <v>66</v>
      </c>
      <c r="B6268" s="14">
        <v>20000</v>
      </c>
      <c r="C6268" s="72"/>
      <c r="D6268" s="72"/>
      <c r="E6268" s="72">
        <f t="shared" si="172"/>
        <v>20000</v>
      </c>
    </row>
    <row r="6269" spans="1:5" x14ac:dyDescent="0.3">
      <c r="A6269" s="171" t="s">
        <v>67</v>
      </c>
      <c r="B6269" s="72">
        <v>100000</v>
      </c>
      <c r="C6269" s="72"/>
      <c r="D6269" s="72"/>
      <c r="E6269" s="72">
        <f t="shared" si="172"/>
        <v>100000</v>
      </c>
    </row>
    <row r="6270" spans="1:5" x14ac:dyDescent="0.3">
      <c r="A6270" s="171" t="s">
        <v>68</v>
      </c>
      <c r="B6270" s="72">
        <v>200000</v>
      </c>
      <c r="C6270" s="72"/>
      <c r="D6270" s="72"/>
      <c r="E6270" s="72">
        <f t="shared" si="172"/>
        <v>200000</v>
      </c>
    </row>
    <row r="6271" spans="1:5" x14ac:dyDescent="0.3">
      <c r="A6271" s="586" t="s">
        <v>138</v>
      </c>
      <c r="B6271" s="95">
        <v>320000</v>
      </c>
      <c r="C6271" s="95"/>
      <c r="D6271" s="95"/>
      <c r="E6271" s="95">
        <f t="shared" si="172"/>
        <v>320000</v>
      </c>
    </row>
    <row r="6272" spans="1:5" x14ac:dyDescent="0.3">
      <c r="A6272" s="169"/>
      <c r="B6272" s="14"/>
      <c r="C6272" s="72"/>
      <c r="D6272" s="72"/>
      <c r="E6272" s="72">
        <f t="shared" si="172"/>
        <v>0</v>
      </c>
    </row>
    <row r="6273" spans="1:5" x14ac:dyDescent="0.3">
      <c r="A6273" s="169" t="s">
        <v>72</v>
      </c>
      <c r="B6273" s="40"/>
      <c r="C6273" s="40"/>
      <c r="D6273" s="40"/>
      <c r="E6273" s="72">
        <f t="shared" si="172"/>
        <v>0</v>
      </c>
    </row>
    <row r="6274" spans="1:5" x14ac:dyDescent="0.3">
      <c r="A6274" s="171" t="s">
        <v>73</v>
      </c>
      <c r="B6274" s="14">
        <v>20000</v>
      </c>
      <c r="C6274" s="72"/>
      <c r="D6274" s="72"/>
      <c r="E6274" s="72">
        <f t="shared" si="172"/>
        <v>20000</v>
      </c>
    </row>
    <row r="6275" spans="1:5" x14ac:dyDescent="0.3">
      <c r="A6275" s="171" t="s">
        <v>74</v>
      </c>
      <c r="B6275" s="72"/>
      <c r="C6275" s="72"/>
      <c r="D6275" s="72"/>
      <c r="E6275" s="72">
        <f t="shared" si="172"/>
        <v>0</v>
      </c>
    </row>
    <row r="6276" spans="1:5" x14ac:dyDescent="0.3">
      <c r="A6276" s="210" t="s">
        <v>146</v>
      </c>
      <c r="B6276" s="40"/>
      <c r="C6276" s="40"/>
      <c r="D6276" s="40"/>
      <c r="E6276" s="72">
        <f t="shared" si="172"/>
        <v>0</v>
      </c>
    </row>
    <row r="6277" spans="1:5" x14ac:dyDescent="0.3">
      <c r="A6277" s="586" t="s">
        <v>138</v>
      </c>
      <c r="B6277" s="59">
        <v>20000</v>
      </c>
      <c r="C6277" s="95"/>
      <c r="D6277" s="95"/>
      <c r="E6277" s="95">
        <f t="shared" si="172"/>
        <v>20000</v>
      </c>
    </row>
    <row r="6278" spans="1:5" x14ac:dyDescent="0.3">
      <c r="A6278" s="169" t="s">
        <v>80</v>
      </c>
      <c r="B6278" s="72"/>
      <c r="C6278" s="72"/>
      <c r="D6278" s="72"/>
      <c r="E6278" s="72">
        <f t="shared" si="172"/>
        <v>0</v>
      </c>
    </row>
    <row r="6279" spans="1:5" x14ac:dyDescent="0.3">
      <c r="A6279" s="171" t="s">
        <v>81</v>
      </c>
      <c r="B6279" s="72">
        <v>100000</v>
      </c>
      <c r="C6279" s="72"/>
      <c r="D6279" s="72"/>
      <c r="E6279" s="72">
        <f t="shared" si="172"/>
        <v>100000</v>
      </c>
    </row>
    <row r="6280" spans="1:5" x14ac:dyDescent="0.3">
      <c r="A6280" s="171" t="s">
        <v>184</v>
      </c>
      <c r="B6280" s="72">
        <v>100000</v>
      </c>
      <c r="C6280" s="72"/>
      <c r="D6280" s="72"/>
      <c r="E6280" s="72">
        <f t="shared" si="172"/>
        <v>100000</v>
      </c>
    </row>
    <row r="6281" spans="1:5" x14ac:dyDescent="0.3">
      <c r="A6281" s="171" t="s">
        <v>83</v>
      </c>
      <c r="B6281" s="40"/>
      <c r="C6281" s="40"/>
      <c r="D6281" s="40"/>
      <c r="E6281" s="72">
        <f t="shared" si="172"/>
        <v>0</v>
      </c>
    </row>
    <row r="6282" spans="1:5" x14ac:dyDescent="0.3">
      <c r="A6282" s="586" t="s">
        <v>138</v>
      </c>
      <c r="B6282" s="7">
        <v>200000</v>
      </c>
      <c r="C6282" s="7"/>
      <c r="D6282" s="7"/>
      <c r="E6282" s="95">
        <f t="shared" si="172"/>
        <v>200000</v>
      </c>
    </row>
    <row r="6283" spans="1:5" x14ac:dyDescent="0.3">
      <c r="A6283" s="171"/>
      <c r="B6283" s="40"/>
      <c r="C6283" s="40"/>
      <c r="D6283" s="40"/>
      <c r="E6283" s="72">
        <f t="shared" si="172"/>
        <v>0</v>
      </c>
    </row>
    <row r="6284" spans="1:5" x14ac:dyDescent="0.3">
      <c r="A6284" s="169" t="s">
        <v>85</v>
      </c>
      <c r="B6284" s="572"/>
      <c r="C6284" s="572"/>
      <c r="D6284" s="572"/>
      <c r="E6284" s="72">
        <f t="shared" si="172"/>
        <v>0</v>
      </c>
    </row>
    <row r="6285" spans="1:5" x14ac:dyDescent="0.3">
      <c r="A6285" s="171" t="s">
        <v>392</v>
      </c>
      <c r="B6285" s="286"/>
      <c r="C6285" s="286"/>
      <c r="D6285" s="465"/>
      <c r="E6285" s="72">
        <f t="shared" si="172"/>
        <v>0</v>
      </c>
    </row>
    <row r="6286" spans="1:5" x14ac:dyDescent="0.3">
      <c r="A6286" s="171" t="s">
        <v>393</v>
      </c>
      <c r="B6286" s="14">
        <v>500000</v>
      </c>
      <c r="C6286" s="286"/>
      <c r="D6286" s="465"/>
      <c r="E6286" s="72">
        <f t="shared" si="172"/>
        <v>500000</v>
      </c>
    </row>
    <row r="6287" spans="1:5" x14ac:dyDescent="0.3">
      <c r="A6287" s="171" t="s">
        <v>2062</v>
      </c>
      <c r="B6287" s="24"/>
      <c r="C6287" s="40"/>
      <c r="D6287" s="40"/>
      <c r="E6287" s="72">
        <f t="shared" si="172"/>
        <v>0</v>
      </c>
    </row>
    <row r="6288" spans="1:5" x14ac:dyDescent="0.3">
      <c r="A6288" s="171" t="s">
        <v>2063</v>
      </c>
      <c r="B6288" s="24">
        <v>200000</v>
      </c>
      <c r="C6288" s="24"/>
      <c r="D6288" s="24"/>
      <c r="E6288" s="72">
        <f t="shared" si="172"/>
        <v>200000</v>
      </c>
    </row>
    <row r="6289" spans="1:5" x14ac:dyDescent="0.3">
      <c r="A6289" s="171" t="s">
        <v>623</v>
      </c>
      <c r="B6289" s="24">
        <v>100000</v>
      </c>
      <c r="C6289" s="40"/>
      <c r="D6289" s="40"/>
      <c r="E6289" s="72">
        <f t="shared" si="172"/>
        <v>100000</v>
      </c>
    </row>
    <row r="6290" spans="1:5" x14ac:dyDescent="0.3">
      <c r="A6290" s="171" t="s">
        <v>2064</v>
      </c>
      <c r="B6290" s="24"/>
      <c r="C6290" s="24"/>
      <c r="D6290" s="24"/>
      <c r="E6290" s="72">
        <f t="shared" si="172"/>
        <v>0</v>
      </c>
    </row>
    <row r="6291" spans="1:5" x14ac:dyDescent="0.3">
      <c r="A6291" s="171" t="s">
        <v>394</v>
      </c>
      <c r="B6291" s="24">
        <v>1000000</v>
      </c>
      <c r="C6291" s="76"/>
      <c r="D6291" s="76"/>
      <c r="E6291" s="72">
        <f t="shared" si="172"/>
        <v>1000000</v>
      </c>
    </row>
    <row r="6292" spans="1:5" x14ac:dyDescent="0.3">
      <c r="A6292" s="171" t="s">
        <v>624</v>
      </c>
      <c r="B6292" s="24">
        <v>0</v>
      </c>
      <c r="C6292" s="266"/>
      <c r="D6292" s="266"/>
      <c r="E6292" s="72">
        <f t="shared" si="172"/>
        <v>0</v>
      </c>
    </row>
    <row r="6293" spans="1:5" x14ac:dyDescent="0.3">
      <c r="A6293" s="171" t="s">
        <v>395</v>
      </c>
      <c r="B6293" s="24">
        <v>500000</v>
      </c>
      <c r="C6293" s="76"/>
      <c r="D6293" s="76"/>
      <c r="E6293" s="72">
        <f t="shared" si="172"/>
        <v>500000</v>
      </c>
    </row>
    <row r="6294" spans="1:5" x14ac:dyDescent="0.3">
      <c r="A6294" s="171" t="s">
        <v>396</v>
      </c>
      <c r="B6294" s="24">
        <v>0</v>
      </c>
      <c r="C6294" s="266"/>
      <c r="D6294" s="266"/>
      <c r="E6294" s="72">
        <f t="shared" si="172"/>
        <v>0</v>
      </c>
    </row>
    <row r="6295" spans="1:5" x14ac:dyDescent="0.3">
      <c r="A6295" s="171" t="s">
        <v>397</v>
      </c>
      <c r="B6295" s="24">
        <v>0</v>
      </c>
      <c r="C6295" s="76"/>
      <c r="D6295" s="76"/>
      <c r="E6295" s="72">
        <f t="shared" si="172"/>
        <v>0</v>
      </c>
    </row>
    <row r="6296" spans="1:5" x14ac:dyDescent="0.3">
      <c r="A6296" s="171" t="s">
        <v>2065</v>
      </c>
      <c r="B6296" s="53">
        <v>300000</v>
      </c>
      <c r="C6296" s="362"/>
      <c r="D6296" s="337"/>
      <c r="E6296" s="72">
        <f t="shared" si="172"/>
        <v>300000</v>
      </c>
    </row>
    <row r="6297" spans="1:5" x14ac:dyDescent="0.3">
      <c r="A6297" s="171" t="s">
        <v>2066</v>
      </c>
      <c r="B6297" s="336">
        <v>0</v>
      </c>
      <c r="C6297" s="287"/>
      <c r="D6297" s="287"/>
      <c r="E6297" s="72">
        <f t="shared" si="172"/>
        <v>0</v>
      </c>
    </row>
    <row r="6298" spans="1:5" x14ac:dyDescent="0.3">
      <c r="A6298" s="171" t="s">
        <v>401</v>
      </c>
      <c r="B6298" s="336"/>
      <c r="C6298" s="287"/>
      <c r="D6298" s="287"/>
      <c r="E6298" s="72">
        <f t="shared" si="172"/>
        <v>0</v>
      </c>
    </row>
    <row r="6299" spans="1:5" x14ac:dyDescent="0.3">
      <c r="A6299" s="171" t="s">
        <v>2067</v>
      </c>
      <c r="B6299" s="24"/>
      <c r="C6299" s="40"/>
      <c r="D6299" s="40"/>
      <c r="E6299" s="72">
        <f t="shared" si="172"/>
        <v>0</v>
      </c>
    </row>
    <row r="6300" spans="1:5" x14ac:dyDescent="0.3">
      <c r="A6300" s="171" t="s">
        <v>86</v>
      </c>
      <c r="B6300" s="14">
        <v>1000000</v>
      </c>
      <c r="C6300" s="12"/>
      <c r="D6300" s="12"/>
      <c r="E6300" s="72">
        <f t="shared" si="172"/>
        <v>1000000</v>
      </c>
    </row>
    <row r="6301" spans="1:5" x14ac:dyDescent="0.3">
      <c r="A6301" s="171" t="s">
        <v>87</v>
      </c>
      <c r="B6301" s="14">
        <v>400000</v>
      </c>
      <c r="C6301" s="12"/>
      <c r="D6301" s="12"/>
      <c r="E6301" s="72">
        <f t="shared" si="172"/>
        <v>400000</v>
      </c>
    </row>
    <row r="6302" spans="1:5" x14ac:dyDescent="0.3">
      <c r="A6302" s="171" t="s">
        <v>88</v>
      </c>
      <c r="B6302" s="40">
        <v>200000</v>
      </c>
      <c r="C6302" s="40"/>
      <c r="D6302" s="40"/>
      <c r="E6302" s="72">
        <f t="shared" si="172"/>
        <v>200000</v>
      </c>
    </row>
    <row r="6303" spans="1:5" x14ac:dyDescent="0.3">
      <c r="A6303" s="586" t="s">
        <v>138</v>
      </c>
      <c r="B6303" s="7">
        <v>4200000</v>
      </c>
      <c r="C6303" s="59"/>
      <c r="D6303" s="59"/>
      <c r="E6303" s="95">
        <f t="shared" si="172"/>
        <v>4200000</v>
      </c>
    </row>
    <row r="6304" spans="1:5" x14ac:dyDescent="0.3">
      <c r="A6304" s="169" t="s">
        <v>89</v>
      </c>
      <c r="B6304" s="40"/>
      <c r="C6304" s="40"/>
      <c r="D6304" s="40"/>
      <c r="E6304" s="72">
        <f t="shared" si="172"/>
        <v>0</v>
      </c>
    </row>
    <row r="6305" spans="1:5" x14ac:dyDescent="0.3">
      <c r="A6305" s="171" t="s">
        <v>185</v>
      </c>
      <c r="B6305" s="14">
        <v>3000000</v>
      </c>
      <c r="C6305" s="24"/>
      <c r="D6305" s="14"/>
      <c r="E6305" s="72">
        <f t="shared" si="172"/>
        <v>3000000</v>
      </c>
    </row>
    <row r="6306" spans="1:5" x14ac:dyDescent="0.3">
      <c r="A6306" s="171" t="s">
        <v>2068</v>
      </c>
      <c r="B6306" s="14">
        <v>400000</v>
      </c>
      <c r="C6306" s="24"/>
      <c r="D6306" s="14"/>
      <c r="E6306" s="72">
        <f t="shared" si="172"/>
        <v>400000</v>
      </c>
    </row>
    <row r="6307" spans="1:5" x14ac:dyDescent="0.3">
      <c r="A6307" s="586" t="s">
        <v>138</v>
      </c>
      <c r="B6307" s="59">
        <v>3400000</v>
      </c>
      <c r="C6307" s="59"/>
      <c r="D6307" s="59"/>
      <c r="E6307" s="95">
        <f t="shared" si="172"/>
        <v>3400000</v>
      </c>
    </row>
    <row r="6308" spans="1:5" x14ac:dyDescent="0.3">
      <c r="A6308" s="171"/>
      <c r="B6308" s="40"/>
      <c r="C6308" s="40"/>
      <c r="D6308" s="40"/>
      <c r="E6308" s="72">
        <f t="shared" si="172"/>
        <v>0</v>
      </c>
    </row>
    <row r="6309" spans="1:5" x14ac:dyDescent="0.3">
      <c r="A6309" s="169" t="s">
        <v>91</v>
      </c>
      <c r="B6309" s="24"/>
      <c r="C6309" s="12"/>
      <c r="D6309" s="12"/>
      <c r="E6309" s="72">
        <f t="shared" si="172"/>
        <v>0</v>
      </c>
    </row>
    <row r="6310" spans="1:5" x14ac:dyDescent="0.3">
      <c r="A6310" s="171" t="s">
        <v>92</v>
      </c>
      <c r="B6310" s="14">
        <v>50000</v>
      </c>
      <c r="C6310" s="12"/>
      <c r="D6310" s="12"/>
      <c r="E6310" s="72">
        <f t="shared" si="172"/>
        <v>50000</v>
      </c>
    </row>
    <row r="6311" spans="1:5" x14ac:dyDescent="0.3">
      <c r="A6311" s="586" t="s">
        <v>138</v>
      </c>
      <c r="B6311" s="7">
        <v>50000</v>
      </c>
      <c r="C6311" s="7"/>
      <c r="D6311" s="7"/>
      <c r="E6311" s="95">
        <f t="shared" si="172"/>
        <v>50000</v>
      </c>
    </row>
    <row r="6312" spans="1:5" x14ac:dyDescent="0.3">
      <c r="A6312" s="171"/>
      <c r="B6312" s="24"/>
      <c r="C6312" s="12"/>
      <c r="D6312" s="12"/>
      <c r="E6312" s="72">
        <f t="shared" si="172"/>
        <v>0</v>
      </c>
    </row>
    <row r="6313" spans="1:5" x14ac:dyDescent="0.3">
      <c r="A6313" s="169" t="s">
        <v>186</v>
      </c>
      <c r="B6313" s="14"/>
      <c r="C6313" s="12"/>
      <c r="D6313" s="12"/>
      <c r="E6313" s="72">
        <f t="shared" si="172"/>
        <v>0</v>
      </c>
    </row>
    <row r="6314" spans="1:5" x14ac:dyDescent="0.3">
      <c r="A6314" s="171" t="s">
        <v>96</v>
      </c>
      <c r="B6314" s="14">
        <v>0</v>
      </c>
      <c r="C6314" s="12"/>
      <c r="D6314" s="12"/>
      <c r="E6314" s="72">
        <f t="shared" si="172"/>
        <v>0</v>
      </c>
    </row>
    <row r="6315" spans="1:5" x14ac:dyDescent="0.3">
      <c r="A6315" s="171" t="s">
        <v>97</v>
      </c>
      <c r="B6315" s="14">
        <v>500000</v>
      </c>
      <c r="C6315" s="12"/>
      <c r="D6315" s="12"/>
      <c r="E6315" s="72">
        <f t="shared" si="172"/>
        <v>500000</v>
      </c>
    </row>
    <row r="6316" spans="1:5" x14ac:dyDescent="0.3">
      <c r="A6316" s="171" t="s">
        <v>287</v>
      </c>
      <c r="B6316" s="14"/>
      <c r="C6316" s="12"/>
      <c r="D6316" s="12"/>
      <c r="E6316" s="72">
        <f t="shared" si="172"/>
        <v>0</v>
      </c>
    </row>
    <row r="6317" spans="1:5" x14ac:dyDescent="0.3">
      <c r="A6317" s="171" t="s">
        <v>404</v>
      </c>
      <c r="B6317" s="40">
        <v>300000</v>
      </c>
      <c r="C6317" s="40"/>
      <c r="D6317" s="40"/>
      <c r="E6317" s="72">
        <f t="shared" si="172"/>
        <v>300000</v>
      </c>
    </row>
    <row r="6318" spans="1:5" x14ac:dyDescent="0.3">
      <c r="A6318" s="586" t="s">
        <v>138</v>
      </c>
      <c r="B6318" s="7">
        <v>800000</v>
      </c>
      <c r="C6318" s="59"/>
      <c r="D6318" s="59"/>
      <c r="E6318" s="95">
        <f t="shared" si="172"/>
        <v>800000</v>
      </c>
    </row>
    <row r="6319" spans="1:5" x14ac:dyDescent="0.3">
      <c r="A6319" s="171"/>
      <c r="B6319" s="14"/>
      <c r="C6319" s="12"/>
      <c r="D6319" s="12"/>
      <c r="E6319" s="72">
        <f t="shared" si="172"/>
        <v>0</v>
      </c>
    </row>
    <row r="6320" spans="1:5" x14ac:dyDescent="0.3">
      <c r="A6320" s="169" t="s">
        <v>98</v>
      </c>
      <c r="B6320" s="14"/>
      <c r="C6320" s="12"/>
      <c r="D6320" s="12"/>
      <c r="E6320" s="72">
        <f t="shared" si="172"/>
        <v>0</v>
      </c>
    </row>
    <row r="6321" spans="1:5" x14ac:dyDescent="0.3">
      <c r="A6321" s="171" t="s">
        <v>626</v>
      </c>
      <c r="B6321" s="14"/>
      <c r="C6321" s="12"/>
      <c r="D6321" s="12"/>
      <c r="E6321" s="72">
        <f t="shared" ref="E6321:E6344" si="173">B6321+C6321-D6321</f>
        <v>0</v>
      </c>
    </row>
    <row r="6322" spans="1:5" x14ac:dyDescent="0.3">
      <c r="A6322" s="171" t="s">
        <v>99</v>
      </c>
      <c r="B6322" s="40">
        <v>400000</v>
      </c>
      <c r="C6322" s="40"/>
      <c r="D6322" s="40"/>
      <c r="E6322" s="72">
        <f t="shared" si="173"/>
        <v>400000</v>
      </c>
    </row>
    <row r="6323" spans="1:5" x14ac:dyDescent="0.3">
      <c r="A6323" s="171" t="s">
        <v>405</v>
      </c>
      <c r="B6323" s="24">
        <v>500000</v>
      </c>
      <c r="C6323" s="12"/>
      <c r="D6323" s="12"/>
      <c r="E6323" s="72">
        <f t="shared" si="173"/>
        <v>500000</v>
      </c>
    </row>
    <row r="6324" spans="1:5" x14ac:dyDescent="0.3">
      <c r="A6324" s="171" t="s">
        <v>2069</v>
      </c>
      <c r="B6324" s="14"/>
      <c r="C6324" s="12"/>
      <c r="D6324" s="12"/>
      <c r="E6324" s="72">
        <f t="shared" si="173"/>
        <v>0</v>
      </c>
    </row>
    <row r="6325" spans="1:5" x14ac:dyDescent="0.3">
      <c r="A6325" s="171" t="s">
        <v>100</v>
      </c>
      <c r="B6325" s="24">
        <v>300000</v>
      </c>
      <c r="C6325" s="40"/>
      <c r="D6325" s="40"/>
      <c r="E6325" s="72">
        <f t="shared" si="173"/>
        <v>300000</v>
      </c>
    </row>
    <row r="6326" spans="1:5" x14ac:dyDescent="0.3">
      <c r="A6326" s="171" t="s">
        <v>406</v>
      </c>
      <c r="B6326" s="14">
        <v>200000</v>
      </c>
      <c r="C6326" s="12"/>
      <c r="D6326" s="12"/>
      <c r="E6326" s="72">
        <f t="shared" si="173"/>
        <v>200000</v>
      </c>
    </row>
    <row r="6327" spans="1:5" x14ac:dyDescent="0.3">
      <c r="A6327" s="586" t="s">
        <v>138</v>
      </c>
      <c r="B6327" s="59">
        <v>1400000</v>
      </c>
      <c r="C6327" s="59"/>
      <c r="D6327" s="59"/>
      <c r="E6327" s="95">
        <f t="shared" si="173"/>
        <v>1400000</v>
      </c>
    </row>
    <row r="6328" spans="1:5" x14ac:dyDescent="0.3">
      <c r="A6328" s="171"/>
      <c r="B6328" s="14"/>
      <c r="C6328" s="12"/>
      <c r="D6328" s="12"/>
      <c r="E6328" s="72">
        <f t="shared" si="173"/>
        <v>0</v>
      </c>
    </row>
    <row r="6329" spans="1:5" x14ac:dyDescent="0.3">
      <c r="A6329" s="169" t="s">
        <v>407</v>
      </c>
      <c r="B6329" s="40"/>
      <c r="C6329" s="40"/>
      <c r="D6329" s="40"/>
      <c r="E6329" s="72">
        <f t="shared" si="173"/>
        <v>0</v>
      </c>
    </row>
    <row r="6330" spans="1:5" x14ac:dyDescent="0.3">
      <c r="A6330" s="171" t="s">
        <v>2070</v>
      </c>
      <c r="B6330" s="14"/>
      <c r="C6330" s="12"/>
      <c r="D6330" s="12"/>
      <c r="E6330" s="72">
        <f t="shared" si="173"/>
        <v>0</v>
      </c>
    </row>
    <row r="6331" spans="1:5" x14ac:dyDescent="0.3">
      <c r="A6331" s="171" t="s">
        <v>408</v>
      </c>
      <c r="B6331" s="14">
        <v>200000</v>
      </c>
      <c r="C6331" s="12"/>
      <c r="D6331" s="12"/>
      <c r="E6331" s="72">
        <f t="shared" si="173"/>
        <v>200000</v>
      </c>
    </row>
    <row r="6332" spans="1:5" x14ac:dyDescent="0.3">
      <c r="A6332" s="586" t="s">
        <v>138</v>
      </c>
      <c r="B6332" s="59">
        <v>200000</v>
      </c>
      <c r="C6332" s="59"/>
      <c r="D6332" s="59"/>
      <c r="E6332" s="95">
        <f t="shared" si="173"/>
        <v>200000</v>
      </c>
    </row>
    <row r="6333" spans="1:5" x14ac:dyDescent="0.3">
      <c r="A6333" s="171"/>
      <c r="B6333" s="40"/>
      <c r="C6333" s="40"/>
      <c r="D6333" s="40"/>
      <c r="E6333" s="72">
        <f t="shared" si="173"/>
        <v>0</v>
      </c>
    </row>
    <row r="6334" spans="1:5" x14ac:dyDescent="0.3">
      <c r="A6334" s="169" t="s">
        <v>102</v>
      </c>
      <c r="B6334" s="14"/>
      <c r="C6334" s="12"/>
      <c r="D6334" s="12"/>
      <c r="E6334" s="72">
        <f t="shared" si="173"/>
        <v>0</v>
      </c>
    </row>
    <row r="6335" spans="1:5" x14ac:dyDescent="0.3">
      <c r="A6335" s="171" t="s">
        <v>103</v>
      </c>
      <c r="B6335" s="14">
        <v>200000</v>
      </c>
      <c r="C6335" s="12"/>
      <c r="D6335" s="12"/>
      <c r="E6335" s="72">
        <f t="shared" si="173"/>
        <v>200000</v>
      </c>
    </row>
    <row r="6336" spans="1:5" x14ac:dyDescent="0.3">
      <c r="A6336" s="171" t="s">
        <v>104</v>
      </c>
      <c r="B6336" s="40">
        <v>300000</v>
      </c>
      <c r="C6336" s="40"/>
      <c r="D6336" s="40"/>
      <c r="E6336" s="72">
        <f t="shared" si="173"/>
        <v>300000</v>
      </c>
    </row>
    <row r="6337" spans="1:5" x14ac:dyDescent="0.3">
      <c r="A6337" s="171" t="s">
        <v>2071</v>
      </c>
      <c r="B6337" s="14">
        <v>300000</v>
      </c>
      <c r="C6337" s="12"/>
      <c r="D6337" s="12"/>
      <c r="E6337" s="72">
        <f t="shared" si="173"/>
        <v>300000</v>
      </c>
    </row>
    <row r="6338" spans="1:5" x14ac:dyDescent="0.3">
      <c r="A6338" s="586" t="s">
        <v>138</v>
      </c>
      <c r="B6338" s="59">
        <v>800000</v>
      </c>
      <c r="C6338" s="59"/>
      <c r="D6338" s="59"/>
      <c r="E6338" s="95">
        <f t="shared" si="173"/>
        <v>800000</v>
      </c>
    </row>
    <row r="6339" spans="1:5" x14ac:dyDescent="0.3">
      <c r="A6339" s="169" t="s">
        <v>409</v>
      </c>
      <c r="B6339" s="14"/>
      <c r="C6339" s="12"/>
      <c r="D6339" s="12"/>
      <c r="E6339" s="72">
        <f t="shared" si="173"/>
        <v>0</v>
      </c>
    </row>
    <row r="6340" spans="1:5" x14ac:dyDescent="0.3">
      <c r="A6340" s="171" t="s">
        <v>410</v>
      </c>
      <c r="B6340" s="14">
        <v>400000</v>
      </c>
      <c r="C6340" s="12"/>
      <c r="D6340" s="12"/>
      <c r="E6340" s="72">
        <f t="shared" si="173"/>
        <v>400000</v>
      </c>
    </row>
    <row r="6341" spans="1:5" x14ac:dyDescent="0.3">
      <c r="A6341" s="171" t="s">
        <v>2072</v>
      </c>
      <c r="B6341" s="14">
        <v>0</v>
      </c>
      <c r="C6341" s="12"/>
      <c r="D6341" s="12"/>
      <c r="E6341" s="72">
        <f t="shared" si="173"/>
        <v>0</v>
      </c>
    </row>
    <row r="6342" spans="1:5" x14ac:dyDescent="0.3">
      <c r="A6342" s="586" t="s">
        <v>138</v>
      </c>
      <c r="B6342" s="7">
        <v>400000</v>
      </c>
      <c r="C6342" s="7"/>
      <c r="D6342" s="7"/>
      <c r="E6342" s="95">
        <f t="shared" si="173"/>
        <v>400000</v>
      </c>
    </row>
    <row r="6343" spans="1:5" x14ac:dyDescent="0.3">
      <c r="A6343" s="169"/>
      <c r="B6343" s="40"/>
      <c r="C6343" s="40"/>
      <c r="D6343" s="40"/>
      <c r="E6343" s="72">
        <f t="shared" si="173"/>
        <v>0</v>
      </c>
    </row>
    <row r="6344" spans="1:5" x14ac:dyDescent="0.3">
      <c r="A6344" s="586" t="s">
        <v>684</v>
      </c>
      <c r="B6344" s="7">
        <v>12000000</v>
      </c>
      <c r="C6344" s="59"/>
      <c r="D6344" s="59"/>
      <c r="E6344" s="95">
        <f t="shared" si="173"/>
        <v>12000000</v>
      </c>
    </row>
    <row r="6345" spans="1:5" x14ac:dyDescent="0.3">
      <c r="A6345" s="101"/>
      <c r="B6345" s="14"/>
      <c r="C6345" s="12"/>
      <c r="D6345" s="12"/>
      <c r="E6345" s="12"/>
    </row>
    <row r="6346" spans="1:5" x14ac:dyDescent="0.3">
      <c r="A6346" s="101"/>
      <c r="B6346" s="14"/>
      <c r="C6346" s="12"/>
      <c r="D6346" s="12"/>
      <c r="E6346" s="12"/>
    </row>
    <row r="6347" spans="1:5" x14ac:dyDescent="0.3">
      <c r="A6347" s="22" t="s">
        <v>2073</v>
      </c>
      <c r="B6347" s="24"/>
      <c r="C6347" s="24"/>
      <c r="D6347" s="24"/>
      <c r="E6347" s="24"/>
    </row>
    <row r="6348" spans="1:5" x14ac:dyDescent="0.3">
      <c r="A6348" s="176" t="s">
        <v>57</v>
      </c>
      <c r="B6348" s="7">
        <v>8589800</v>
      </c>
      <c r="C6348" s="59"/>
      <c r="D6348" s="59"/>
      <c r="E6348" s="59">
        <f>B6348+C6348-D6348</f>
        <v>8589800</v>
      </c>
    </row>
    <row r="6349" spans="1:5" x14ac:dyDescent="0.3">
      <c r="A6349" s="169" t="s">
        <v>58</v>
      </c>
      <c r="B6349" s="40"/>
      <c r="C6349" s="40"/>
      <c r="D6349" s="40"/>
      <c r="E6349" s="12">
        <f t="shared" ref="E6349:E6412" si="174">B6349+C6349-D6349</f>
        <v>0</v>
      </c>
    </row>
    <row r="6350" spans="1:5" x14ac:dyDescent="0.3">
      <c r="A6350" s="587" t="s">
        <v>59</v>
      </c>
      <c r="B6350" s="24"/>
      <c r="C6350" s="12"/>
      <c r="D6350" s="12"/>
      <c r="E6350" s="12">
        <f t="shared" si="174"/>
        <v>0</v>
      </c>
    </row>
    <row r="6351" spans="1:5" x14ac:dyDescent="0.3">
      <c r="A6351" s="171" t="s">
        <v>60</v>
      </c>
      <c r="B6351" s="24">
        <v>50000</v>
      </c>
      <c r="C6351" s="40"/>
      <c r="D6351" s="40"/>
      <c r="E6351" s="12">
        <f t="shared" si="174"/>
        <v>50000</v>
      </c>
    </row>
    <row r="6352" spans="1:5" x14ac:dyDescent="0.3">
      <c r="A6352" s="171" t="s">
        <v>2074</v>
      </c>
      <c r="B6352" s="589">
        <v>15000</v>
      </c>
      <c r="C6352" s="225"/>
      <c r="D6352" s="225"/>
      <c r="E6352" s="12">
        <f t="shared" si="174"/>
        <v>15000</v>
      </c>
    </row>
    <row r="6353" spans="1:5" x14ac:dyDescent="0.3">
      <c r="A6353" s="171" t="s">
        <v>390</v>
      </c>
      <c r="B6353" s="24">
        <v>70000</v>
      </c>
      <c r="C6353" s="40"/>
      <c r="D6353" s="40"/>
      <c r="E6353" s="12">
        <f t="shared" si="174"/>
        <v>70000</v>
      </c>
    </row>
    <row r="6354" spans="1:5" x14ac:dyDescent="0.3">
      <c r="A6354" s="176" t="s">
        <v>138</v>
      </c>
      <c r="B6354" s="7">
        <v>135000</v>
      </c>
      <c r="C6354" s="59"/>
      <c r="D6354" s="59"/>
      <c r="E6354" s="59">
        <f t="shared" si="174"/>
        <v>135000</v>
      </c>
    </row>
    <row r="6355" spans="1:5" x14ac:dyDescent="0.3">
      <c r="A6355" s="169"/>
      <c r="B6355" s="14"/>
      <c r="C6355" s="12"/>
      <c r="D6355" s="12"/>
      <c r="E6355" s="12">
        <f t="shared" si="174"/>
        <v>0</v>
      </c>
    </row>
    <row r="6356" spans="1:5" x14ac:dyDescent="0.3">
      <c r="A6356" s="169" t="s">
        <v>62</v>
      </c>
      <c r="B6356" s="40"/>
      <c r="C6356" s="40"/>
      <c r="D6356" s="40"/>
      <c r="E6356" s="12">
        <f t="shared" si="174"/>
        <v>0</v>
      </c>
    </row>
    <row r="6357" spans="1:5" x14ac:dyDescent="0.3">
      <c r="A6357" s="171" t="s">
        <v>63</v>
      </c>
      <c r="B6357" s="14">
        <v>200000</v>
      </c>
      <c r="C6357" s="12"/>
      <c r="D6357" s="12"/>
      <c r="E6357" s="12">
        <f t="shared" si="174"/>
        <v>200000</v>
      </c>
    </row>
    <row r="6358" spans="1:5" x14ac:dyDescent="0.3">
      <c r="A6358" s="171" t="s">
        <v>64</v>
      </c>
      <c r="B6358" s="14">
        <v>5000</v>
      </c>
      <c r="C6358" s="12"/>
      <c r="D6358" s="12"/>
      <c r="E6358" s="12">
        <f t="shared" si="174"/>
        <v>5000</v>
      </c>
    </row>
    <row r="6359" spans="1:5" x14ac:dyDescent="0.3">
      <c r="A6359" s="176" t="s">
        <v>138</v>
      </c>
      <c r="B6359" s="7">
        <v>205000</v>
      </c>
      <c r="C6359" s="7"/>
      <c r="D6359" s="7"/>
      <c r="E6359" s="59">
        <f t="shared" si="174"/>
        <v>205000</v>
      </c>
    </row>
    <row r="6360" spans="1:5" x14ac:dyDescent="0.3">
      <c r="A6360" s="171"/>
      <c r="B6360" s="24"/>
      <c r="C6360" s="12"/>
      <c r="D6360" s="12"/>
      <c r="E6360" s="12">
        <f t="shared" si="174"/>
        <v>0</v>
      </c>
    </row>
    <row r="6361" spans="1:5" x14ac:dyDescent="0.3">
      <c r="A6361" s="169" t="s">
        <v>65</v>
      </c>
      <c r="B6361" s="40"/>
      <c r="C6361" s="40"/>
      <c r="D6361" s="40"/>
      <c r="E6361" s="12">
        <f t="shared" si="174"/>
        <v>0</v>
      </c>
    </row>
    <row r="6362" spans="1:5" x14ac:dyDescent="0.3">
      <c r="A6362" s="171" t="s">
        <v>66</v>
      </c>
      <c r="B6362" s="24">
        <v>300000</v>
      </c>
      <c r="C6362" s="12"/>
      <c r="D6362" s="12"/>
      <c r="E6362" s="12">
        <f t="shared" si="174"/>
        <v>300000</v>
      </c>
    </row>
    <row r="6363" spans="1:5" x14ac:dyDescent="0.3">
      <c r="A6363" s="171" t="s">
        <v>67</v>
      </c>
      <c r="B6363" s="40">
        <v>500000</v>
      </c>
      <c r="C6363" s="40"/>
      <c r="D6363" s="40"/>
      <c r="E6363" s="12">
        <f t="shared" si="174"/>
        <v>500000</v>
      </c>
    </row>
    <row r="6364" spans="1:5" x14ac:dyDescent="0.3">
      <c r="A6364" s="171" t="s">
        <v>68</v>
      </c>
      <c r="B6364" s="248">
        <v>1000000</v>
      </c>
      <c r="C6364" s="248"/>
      <c r="D6364" s="248"/>
      <c r="E6364" s="12">
        <f t="shared" si="174"/>
        <v>1000000</v>
      </c>
    </row>
    <row r="6365" spans="1:5" x14ac:dyDescent="0.3">
      <c r="A6365" s="176" t="s">
        <v>138</v>
      </c>
      <c r="B6365" s="217">
        <v>1800000</v>
      </c>
      <c r="C6365" s="217"/>
      <c r="D6365" s="217"/>
      <c r="E6365" s="59">
        <f t="shared" si="174"/>
        <v>1800000</v>
      </c>
    </row>
    <row r="6366" spans="1:5" x14ac:dyDescent="0.3">
      <c r="A6366" s="169"/>
      <c r="B6366" s="40">
        <v>0</v>
      </c>
      <c r="C6366" s="40"/>
      <c r="D6366" s="40"/>
      <c r="E6366" s="12">
        <f t="shared" si="174"/>
        <v>0</v>
      </c>
    </row>
    <row r="6367" spans="1:5" x14ac:dyDescent="0.3">
      <c r="A6367" s="169" t="s">
        <v>72</v>
      </c>
      <c r="B6367" s="24"/>
      <c r="C6367" s="12"/>
      <c r="D6367" s="12"/>
      <c r="E6367" s="12">
        <f t="shared" si="174"/>
        <v>0</v>
      </c>
    </row>
    <row r="6368" spans="1:5" x14ac:dyDescent="0.3">
      <c r="A6368" s="171" t="s">
        <v>73</v>
      </c>
      <c r="B6368" s="14">
        <v>600000</v>
      </c>
      <c r="C6368" s="12"/>
      <c r="D6368" s="12"/>
      <c r="E6368" s="12">
        <f t="shared" si="174"/>
        <v>600000</v>
      </c>
    </row>
    <row r="6369" spans="1:5" x14ac:dyDescent="0.3">
      <c r="A6369" s="171" t="s">
        <v>74</v>
      </c>
      <c r="B6369" s="40"/>
      <c r="C6369" s="40"/>
      <c r="D6369" s="40"/>
      <c r="E6369" s="12">
        <f t="shared" si="174"/>
        <v>0</v>
      </c>
    </row>
    <row r="6370" spans="1:5" x14ac:dyDescent="0.3">
      <c r="A6370" s="210" t="s">
        <v>146</v>
      </c>
      <c r="B6370" s="24"/>
      <c r="C6370" s="12"/>
      <c r="D6370" s="12"/>
      <c r="E6370" s="12">
        <f t="shared" si="174"/>
        <v>0</v>
      </c>
    </row>
    <row r="6371" spans="1:5" x14ac:dyDescent="0.3">
      <c r="A6371" s="176" t="s">
        <v>138</v>
      </c>
      <c r="B6371" s="7">
        <v>600000</v>
      </c>
      <c r="C6371" s="7"/>
      <c r="D6371" s="7"/>
      <c r="E6371" s="59">
        <f t="shared" si="174"/>
        <v>600000</v>
      </c>
    </row>
    <row r="6372" spans="1:5" x14ac:dyDescent="0.3">
      <c r="A6372" s="171"/>
      <c r="B6372" s="24"/>
      <c r="C6372" s="12"/>
      <c r="D6372" s="12"/>
      <c r="E6372" s="12">
        <f t="shared" si="174"/>
        <v>0</v>
      </c>
    </row>
    <row r="6373" spans="1:5" x14ac:dyDescent="0.3">
      <c r="A6373" s="169" t="s">
        <v>80</v>
      </c>
      <c r="B6373" s="24"/>
      <c r="C6373" s="12"/>
      <c r="D6373" s="12"/>
      <c r="E6373" s="12">
        <f t="shared" si="174"/>
        <v>0</v>
      </c>
    </row>
    <row r="6374" spans="1:5" x14ac:dyDescent="0.3">
      <c r="A6374" s="171" t="s">
        <v>81</v>
      </c>
      <c r="B6374" s="40">
        <v>500000</v>
      </c>
      <c r="C6374" s="40"/>
      <c r="D6374" s="40"/>
      <c r="E6374" s="12">
        <f t="shared" si="174"/>
        <v>500000</v>
      </c>
    </row>
    <row r="6375" spans="1:5" x14ac:dyDescent="0.3">
      <c r="A6375" s="171" t="s">
        <v>184</v>
      </c>
      <c r="B6375" s="24">
        <v>1000000</v>
      </c>
      <c r="C6375" s="12"/>
      <c r="D6375" s="12"/>
      <c r="E6375" s="12">
        <f t="shared" si="174"/>
        <v>1000000</v>
      </c>
    </row>
    <row r="6376" spans="1:5" x14ac:dyDescent="0.3">
      <c r="A6376" s="171" t="s">
        <v>83</v>
      </c>
      <c r="B6376" s="40"/>
      <c r="C6376" s="40"/>
      <c r="D6376" s="40"/>
      <c r="E6376" s="12">
        <f t="shared" si="174"/>
        <v>0</v>
      </c>
    </row>
    <row r="6377" spans="1:5" x14ac:dyDescent="0.3">
      <c r="A6377" s="176" t="s">
        <v>138</v>
      </c>
      <c r="B6377" s="7">
        <v>1500000</v>
      </c>
      <c r="C6377" s="7"/>
      <c r="D6377" s="7"/>
      <c r="E6377" s="59">
        <f t="shared" si="174"/>
        <v>1500000</v>
      </c>
    </row>
    <row r="6378" spans="1:5" x14ac:dyDescent="0.3">
      <c r="A6378" s="171"/>
      <c r="B6378" s="40"/>
      <c r="C6378" s="40"/>
      <c r="D6378" s="40"/>
      <c r="E6378" s="12">
        <f t="shared" si="174"/>
        <v>0</v>
      </c>
    </row>
    <row r="6379" spans="1:5" x14ac:dyDescent="0.3">
      <c r="A6379" s="169" t="s">
        <v>85</v>
      </c>
      <c r="B6379" s="40"/>
      <c r="C6379" s="40"/>
      <c r="D6379" s="40"/>
      <c r="E6379" s="12">
        <f t="shared" si="174"/>
        <v>0</v>
      </c>
    </row>
    <row r="6380" spans="1:5" x14ac:dyDescent="0.3">
      <c r="A6380" s="171" t="s">
        <v>401</v>
      </c>
      <c r="B6380" s="72">
        <v>100000</v>
      </c>
      <c r="C6380" s="79"/>
      <c r="D6380" s="79"/>
      <c r="E6380" s="12">
        <f t="shared" si="174"/>
        <v>100000</v>
      </c>
    </row>
    <row r="6381" spans="1:5" x14ac:dyDescent="0.3">
      <c r="A6381" s="171" t="s">
        <v>2067</v>
      </c>
      <c r="B6381" s="72"/>
      <c r="C6381" s="79"/>
      <c r="D6381" s="79"/>
      <c r="E6381" s="12">
        <f t="shared" si="174"/>
        <v>0</v>
      </c>
    </row>
    <row r="6382" spans="1:5" x14ac:dyDescent="0.3">
      <c r="A6382" s="171" t="s">
        <v>86</v>
      </c>
      <c r="B6382" s="76">
        <v>1000000</v>
      </c>
      <c r="C6382" s="76"/>
      <c r="D6382" s="76"/>
      <c r="E6382" s="12">
        <f t="shared" si="174"/>
        <v>1000000</v>
      </c>
    </row>
    <row r="6383" spans="1:5" x14ac:dyDescent="0.3">
      <c r="A6383" s="171" t="s">
        <v>87</v>
      </c>
      <c r="B6383" s="69">
        <v>600000</v>
      </c>
      <c r="C6383" s="79"/>
      <c r="D6383" s="79"/>
      <c r="E6383" s="12">
        <f t="shared" si="174"/>
        <v>600000</v>
      </c>
    </row>
    <row r="6384" spans="1:5" x14ac:dyDescent="0.3">
      <c r="A6384" s="171" t="s">
        <v>88</v>
      </c>
      <c r="B6384" s="72">
        <v>20000</v>
      </c>
      <c r="C6384" s="79"/>
      <c r="D6384" s="79"/>
      <c r="E6384" s="12">
        <f t="shared" si="174"/>
        <v>20000</v>
      </c>
    </row>
    <row r="6385" spans="1:5" x14ac:dyDescent="0.3">
      <c r="A6385" s="176" t="s">
        <v>138</v>
      </c>
      <c r="B6385" s="95">
        <v>1720000</v>
      </c>
      <c r="C6385" s="95"/>
      <c r="D6385" s="95"/>
      <c r="E6385" s="59">
        <f t="shared" si="174"/>
        <v>1720000</v>
      </c>
    </row>
    <row r="6386" spans="1:5" x14ac:dyDescent="0.3">
      <c r="A6386" s="169" t="s">
        <v>89</v>
      </c>
      <c r="B6386" s="72"/>
      <c r="C6386" s="79"/>
      <c r="D6386" s="79"/>
      <c r="E6386" s="12">
        <f t="shared" si="174"/>
        <v>0</v>
      </c>
    </row>
    <row r="6387" spans="1:5" x14ac:dyDescent="0.3">
      <c r="A6387" s="171" t="s">
        <v>185</v>
      </c>
      <c r="B6387" s="76">
        <v>500000</v>
      </c>
      <c r="C6387" s="76"/>
      <c r="D6387" s="76"/>
      <c r="E6387" s="12">
        <f t="shared" si="174"/>
        <v>500000</v>
      </c>
    </row>
    <row r="6388" spans="1:5" x14ac:dyDescent="0.3">
      <c r="A6388" s="171" t="s">
        <v>2068</v>
      </c>
      <c r="B6388" s="69"/>
      <c r="C6388" s="79"/>
      <c r="D6388" s="79"/>
      <c r="E6388" s="12">
        <f t="shared" si="174"/>
        <v>0</v>
      </c>
    </row>
    <row r="6389" spans="1:5" x14ac:dyDescent="0.3">
      <c r="A6389" s="586" t="s">
        <v>138</v>
      </c>
      <c r="B6389" s="95">
        <v>500000</v>
      </c>
      <c r="C6389" s="95"/>
      <c r="D6389" s="95"/>
      <c r="E6389" s="59">
        <f t="shared" si="174"/>
        <v>500000</v>
      </c>
    </row>
    <row r="6390" spans="1:5" x14ac:dyDescent="0.3">
      <c r="A6390" s="171"/>
      <c r="B6390" s="72">
        <v>0</v>
      </c>
      <c r="C6390" s="79"/>
      <c r="D6390" s="79"/>
      <c r="E6390" s="12">
        <f t="shared" si="174"/>
        <v>0</v>
      </c>
    </row>
    <row r="6391" spans="1:5" x14ac:dyDescent="0.3">
      <c r="A6391" s="169" t="s">
        <v>186</v>
      </c>
      <c r="B6391" s="72"/>
      <c r="C6391" s="79"/>
      <c r="D6391" s="79"/>
      <c r="E6391" s="12">
        <f t="shared" si="174"/>
        <v>0</v>
      </c>
    </row>
    <row r="6392" spans="1:5" x14ac:dyDescent="0.3">
      <c r="A6392" s="171" t="s">
        <v>96</v>
      </c>
      <c r="B6392" s="76"/>
      <c r="C6392" s="76"/>
      <c r="D6392" s="76"/>
      <c r="E6392" s="12">
        <f t="shared" si="174"/>
        <v>0</v>
      </c>
    </row>
    <row r="6393" spans="1:5" x14ac:dyDescent="0.3">
      <c r="A6393" s="171" t="s">
        <v>97</v>
      </c>
      <c r="B6393" s="72"/>
      <c r="C6393" s="79"/>
      <c r="D6393" s="79"/>
      <c r="E6393" s="12">
        <f t="shared" si="174"/>
        <v>0</v>
      </c>
    </row>
    <row r="6394" spans="1:5" x14ac:dyDescent="0.3">
      <c r="A6394" s="171" t="s">
        <v>287</v>
      </c>
      <c r="B6394" s="72"/>
      <c r="C6394" s="79"/>
      <c r="D6394" s="79"/>
      <c r="E6394" s="12">
        <f t="shared" si="174"/>
        <v>0</v>
      </c>
    </row>
    <row r="6395" spans="1:5" x14ac:dyDescent="0.3">
      <c r="A6395" s="171" t="s">
        <v>404</v>
      </c>
      <c r="B6395" s="72">
        <v>100000</v>
      </c>
      <c r="C6395" s="79"/>
      <c r="D6395" s="79"/>
      <c r="E6395" s="12">
        <f t="shared" si="174"/>
        <v>100000</v>
      </c>
    </row>
    <row r="6396" spans="1:5" x14ac:dyDescent="0.3">
      <c r="A6396" s="176" t="s">
        <v>138</v>
      </c>
      <c r="B6396" s="66">
        <v>100000</v>
      </c>
      <c r="C6396" s="66"/>
      <c r="D6396" s="66"/>
      <c r="E6396" s="59">
        <f t="shared" si="174"/>
        <v>100000</v>
      </c>
    </row>
    <row r="6397" spans="1:5" x14ac:dyDescent="0.3">
      <c r="A6397" s="171"/>
      <c r="B6397" s="72"/>
      <c r="C6397" s="79"/>
      <c r="D6397" s="79"/>
      <c r="E6397" s="12">
        <f t="shared" si="174"/>
        <v>0</v>
      </c>
    </row>
    <row r="6398" spans="1:5" x14ac:dyDescent="0.3">
      <c r="A6398" s="169" t="s">
        <v>98</v>
      </c>
      <c r="B6398" s="72"/>
      <c r="C6398" s="79"/>
      <c r="D6398" s="79"/>
      <c r="E6398" s="12">
        <f t="shared" si="174"/>
        <v>0</v>
      </c>
    </row>
    <row r="6399" spans="1:5" x14ac:dyDescent="0.3">
      <c r="A6399" s="171" t="s">
        <v>406</v>
      </c>
      <c r="B6399" s="72">
        <v>50000</v>
      </c>
      <c r="C6399" s="79"/>
      <c r="D6399" s="79"/>
      <c r="E6399" s="12">
        <f t="shared" si="174"/>
        <v>50000</v>
      </c>
    </row>
    <row r="6400" spans="1:5" x14ac:dyDescent="0.3">
      <c r="A6400" s="176" t="s">
        <v>138</v>
      </c>
      <c r="B6400" s="66">
        <v>50000</v>
      </c>
      <c r="C6400" s="66"/>
      <c r="D6400" s="66"/>
      <c r="E6400" s="59">
        <f t="shared" si="174"/>
        <v>50000</v>
      </c>
    </row>
    <row r="6401" spans="1:5" x14ac:dyDescent="0.3">
      <c r="A6401" s="171"/>
      <c r="B6401" s="76"/>
      <c r="C6401" s="76"/>
      <c r="D6401" s="76"/>
      <c r="E6401" s="12">
        <f t="shared" si="174"/>
        <v>0</v>
      </c>
    </row>
    <row r="6402" spans="1:5" x14ac:dyDescent="0.3">
      <c r="A6402" s="169" t="s">
        <v>102</v>
      </c>
      <c r="B6402" s="69"/>
      <c r="C6402" s="79"/>
      <c r="D6402" s="79"/>
      <c r="E6402" s="12">
        <f t="shared" si="174"/>
        <v>0</v>
      </c>
    </row>
    <row r="6403" spans="1:5" x14ac:dyDescent="0.3">
      <c r="A6403" s="171" t="s">
        <v>103</v>
      </c>
      <c r="B6403" s="72"/>
      <c r="C6403" s="79"/>
      <c r="D6403" s="79"/>
      <c r="E6403" s="12">
        <f t="shared" si="174"/>
        <v>0</v>
      </c>
    </row>
    <row r="6404" spans="1:5" x14ac:dyDescent="0.3">
      <c r="A6404" s="171" t="s">
        <v>104</v>
      </c>
      <c r="B6404" s="79">
        <v>1000000</v>
      </c>
      <c r="C6404" s="79"/>
      <c r="D6404" s="79"/>
      <c r="E6404" s="12">
        <f t="shared" si="174"/>
        <v>1000000</v>
      </c>
    </row>
    <row r="6405" spans="1:5" x14ac:dyDescent="0.3">
      <c r="A6405" s="171" t="s">
        <v>2071</v>
      </c>
      <c r="B6405" s="79"/>
      <c r="C6405" s="79"/>
      <c r="D6405" s="79"/>
      <c r="E6405" s="12">
        <f t="shared" si="174"/>
        <v>0</v>
      </c>
    </row>
    <row r="6406" spans="1:5" x14ac:dyDescent="0.3">
      <c r="A6406" s="176" t="s">
        <v>138</v>
      </c>
      <c r="B6406" s="66">
        <v>1000000</v>
      </c>
      <c r="C6406" s="66"/>
      <c r="D6406" s="66"/>
      <c r="E6406" s="59">
        <f t="shared" si="174"/>
        <v>1000000</v>
      </c>
    </row>
    <row r="6407" spans="1:5" x14ac:dyDescent="0.3">
      <c r="A6407" s="171"/>
      <c r="B6407" s="79"/>
      <c r="C6407" s="79"/>
      <c r="D6407" s="79"/>
      <c r="E6407" s="12">
        <f t="shared" si="174"/>
        <v>0</v>
      </c>
    </row>
    <row r="6408" spans="1:5" x14ac:dyDescent="0.3">
      <c r="A6408" s="169" t="s">
        <v>292</v>
      </c>
      <c r="B6408" s="79"/>
      <c r="C6408" s="79"/>
      <c r="D6408" s="79"/>
      <c r="E6408" s="12">
        <f t="shared" si="174"/>
        <v>0</v>
      </c>
    </row>
    <row r="6409" spans="1:5" x14ac:dyDescent="0.3">
      <c r="A6409" s="171" t="s">
        <v>753</v>
      </c>
      <c r="B6409" s="72"/>
      <c r="C6409" s="79"/>
      <c r="D6409" s="79"/>
      <c r="E6409" s="12">
        <f t="shared" si="174"/>
        <v>0</v>
      </c>
    </row>
    <row r="6410" spans="1:5" x14ac:dyDescent="0.3">
      <c r="A6410" s="171" t="s">
        <v>2075</v>
      </c>
      <c r="B6410" s="72">
        <v>979800</v>
      </c>
      <c r="C6410" s="79"/>
      <c r="D6410" s="79"/>
      <c r="E6410" s="12">
        <f t="shared" si="174"/>
        <v>979800</v>
      </c>
    </row>
    <row r="6411" spans="1:5" x14ac:dyDescent="0.3">
      <c r="A6411" s="176" t="s">
        <v>138</v>
      </c>
      <c r="B6411" s="66">
        <v>979800</v>
      </c>
      <c r="C6411" s="66"/>
      <c r="D6411" s="66"/>
      <c r="E6411" s="59">
        <f t="shared" si="174"/>
        <v>979800</v>
      </c>
    </row>
    <row r="6412" spans="1:5" x14ac:dyDescent="0.3">
      <c r="A6412" s="169"/>
      <c r="B6412" s="12"/>
      <c r="C6412" s="12"/>
      <c r="D6412" s="12"/>
      <c r="E6412" s="12">
        <f t="shared" si="174"/>
        <v>0</v>
      </c>
    </row>
    <row r="6413" spans="1:5" x14ac:dyDescent="0.3">
      <c r="A6413" s="586" t="s">
        <v>684</v>
      </c>
      <c r="B6413" s="66">
        <v>8589800</v>
      </c>
      <c r="C6413" s="66"/>
      <c r="D6413" s="66"/>
      <c r="E6413" s="7">
        <f t="shared" ref="E6413" si="175">B6413+C6413-D6413</f>
        <v>8589800</v>
      </c>
    </row>
    <row r="6414" spans="1:5" x14ac:dyDescent="0.3">
      <c r="A6414" s="360"/>
      <c r="B6414" s="72"/>
      <c r="C6414" s="79"/>
      <c r="D6414" s="79"/>
      <c r="E6414" s="79"/>
    </row>
    <row r="6415" spans="1:5" x14ac:dyDescent="0.3">
      <c r="A6415" s="590" t="s">
        <v>2076</v>
      </c>
      <c r="B6415" s="69"/>
      <c r="C6415" s="69"/>
      <c r="D6415" s="69"/>
      <c r="E6415" s="69"/>
    </row>
    <row r="6416" spans="1:5" x14ac:dyDescent="0.3">
      <c r="A6416" s="586" t="s">
        <v>57</v>
      </c>
      <c r="B6416" s="66">
        <v>880000</v>
      </c>
      <c r="C6416" s="95"/>
      <c r="D6416" s="95"/>
      <c r="E6416" s="66">
        <f>B6416+C6416-D6416</f>
        <v>880000</v>
      </c>
    </row>
    <row r="6417" spans="1:5" x14ac:dyDescent="0.3">
      <c r="A6417" s="169" t="s">
        <v>58</v>
      </c>
      <c r="B6417" s="72"/>
      <c r="C6417" s="79"/>
      <c r="D6417" s="79"/>
      <c r="E6417" s="72">
        <f t="shared" ref="E6417:E6470" si="176">B6417+C6417-D6417</f>
        <v>0</v>
      </c>
    </row>
    <row r="6418" spans="1:5" x14ac:dyDescent="0.3">
      <c r="A6418" s="587" t="s">
        <v>59</v>
      </c>
      <c r="B6418" s="4"/>
      <c r="C6418" s="79"/>
      <c r="D6418" s="79"/>
      <c r="E6418" s="72">
        <f t="shared" si="176"/>
        <v>0</v>
      </c>
    </row>
    <row r="6419" spans="1:5" x14ac:dyDescent="0.3">
      <c r="A6419" s="171" t="s">
        <v>60</v>
      </c>
      <c r="B6419" s="72">
        <v>20000</v>
      </c>
      <c r="C6419" s="76"/>
      <c r="D6419" s="76"/>
      <c r="E6419" s="72">
        <f t="shared" si="176"/>
        <v>20000</v>
      </c>
    </row>
    <row r="6420" spans="1:5" x14ac:dyDescent="0.3">
      <c r="A6420" s="586" t="s">
        <v>138</v>
      </c>
      <c r="B6420" s="66">
        <v>20000</v>
      </c>
      <c r="C6420" s="66"/>
      <c r="D6420" s="66"/>
      <c r="E6420" s="95">
        <f t="shared" si="176"/>
        <v>20000</v>
      </c>
    </row>
    <row r="6421" spans="1:5" x14ac:dyDescent="0.3">
      <c r="A6421" s="169"/>
      <c r="B6421" s="72"/>
      <c r="C6421" s="79"/>
      <c r="D6421" s="79"/>
      <c r="E6421" s="72">
        <f t="shared" si="176"/>
        <v>0</v>
      </c>
    </row>
    <row r="6422" spans="1:5" x14ac:dyDescent="0.3">
      <c r="A6422" s="169" t="s">
        <v>62</v>
      </c>
      <c r="B6422" s="72"/>
      <c r="C6422" s="79"/>
      <c r="D6422" s="79"/>
      <c r="E6422" s="72">
        <f t="shared" si="176"/>
        <v>0</v>
      </c>
    </row>
    <row r="6423" spans="1:5" x14ac:dyDescent="0.3">
      <c r="A6423" s="171" t="s">
        <v>63</v>
      </c>
      <c r="B6423" s="14">
        <v>12000</v>
      </c>
      <c r="C6423" s="79"/>
      <c r="D6423" s="79"/>
      <c r="E6423" s="14">
        <f t="shared" si="176"/>
        <v>12000</v>
      </c>
    </row>
    <row r="6424" spans="1:5" x14ac:dyDescent="0.3">
      <c r="A6424" s="171" t="s">
        <v>64</v>
      </c>
      <c r="B6424" s="14">
        <v>5000</v>
      </c>
      <c r="C6424" s="76"/>
      <c r="D6424" s="76"/>
      <c r="E6424" s="14">
        <f t="shared" si="176"/>
        <v>5000</v>
      </c>
    </row>
    <row r="6425" spans="1:5" x14ac:dyDescent="0.3">
      <c r="A6425" s="588" t="s">
        <v>138</v>
      </c>
      <c r="B6425" s="59">
        <v>17000</v>
      </c>
      <c r="C6425" s="95"/>
      <c r="D6425" s="95"/>
      <c r="E6425" s="59">
        <f t="shared" si="176"/>
        <v>17000</v>
      </c>
    </row>
    <row r="6426" spans="1:5" x14ac:dyDescent="0.3">
      <c r="A6426" s="171"/>
      <c r="B6426" s="40"/>
      <c r="C6426" s="76"/>
      <c r="D6426" s="76"/>
      <c r="E6426" s="14">
        <f t="shared" si="176"/>
        <v>0</v>
      </c>
    </row>
    <row r="6427" spans="1:5" x14ac:dyDescent="0.3">
      <c r="A6427" s="169" t="s">
        <v>65</v>
      </c>
      <c r="B6427" s="24"/>
      <c r="C6427" s="79"/>
      <c r="D6427" s="79"/>
      <c r="E6427" s="14">
        <f t="shared" si="176"/>
        <v>0</v>
      </c>
    </row>
    <row r="6428" spans="1:5" x14ac:dyDescent="0.3">
      <c r="A6428" s="171" t="s">
        <v>66</v>
      </c>
      <c r="B6428" s="14">
        <v>50000</v>
      </c>
      <c r="C6428" s="76"/>
      <c r="D6428" s="76"/>
      <c r="E6428" s="14">
        <f t="shared" si="176"/>
        <v>50000</v>
      </c>
    </row>
    <row r="6429" spans="1:5" x14ac:dyDescent="0.3">
      <c r="A6429" s="171" t="s">
        <v>67</v>
      </c>
      <c r="B6429" s="61">
        <v>50000</v>
      </c>
      <c r="C6429" s="359"/>
      <c r="D6429" s="359"/>
      <c r="E6429" s="14">
        <f t="shared" si="176"/>
        <v>50000</v>
      </c>
    </row>
    <row r="6430" spans="1:5" x14ac:dyDescent="0.3">
      <c r="A6430" s="171" t="s">
        <v>68</v>
      </c>
      <c r="B6430" s="328">
        <v>100000</v>
      </c>
      <c r="C6430" s="287"/>
      <c r="D6430" s="287"/>
      <c r="E6430" s="14">
        <f t="shared" si="176"/>
        <v>100000</v>
      </c>
    </row>
    <row r="6431" spans="1:5" x14ac:dyDescent="0.3">
      <c r="A6431" s="176" t="s">
        <v>138</v>
      </c>
      <c r="B6431" s="7">
        <v>200000</v>
      </c>
      <c r="C6431" s="66"/>
      <c r="D6431" s="66"/>
      <c r="E6431" s="59">
        <f t="shared" si="176"/>
        <v>200000</v>
      </c>
    </row>
    <row r="6432" spans="1:5" x14ac:dyDescent="0.3">
      <c r="A6432" s="169"/>
      <c r="B6432" s="14">
        <v>0</v>
      </c>
      <c r="C6432" s="79"/>
      <c r="D6432" s="79"/>
      <c r="E6432" s="14">
        <f t="shared" si="176"/>
        <v>0</v>
      </c>
    </row>
    <row r="6433" spans="1:5" x14ac:dyDescent="0.3">
      <c r="A6433" s="169" t="s">
        <v>72</v>
      </c>
      <c r="B6433" s="14"/>
      <c r="C6433" s="79"/>
      <c r="D6433" s="79"/>
      <c r="E6433" s="14">
        <f t="shared" si="176"/>
        <v>0</v>
      </c>
    </row>
    <row r="6434" spans="1:5" x14ac:dyDescent="0.3">
      <c r="A6434" s="171" t="s">
        <v>73</v>
      </c>
      <c r="B6434" s="14">
        <v>10000</v>
      </c>
      <c r="C6434" s="79"/>
      <c r="D6434" s="79"/>
      <c r="E6434" s="14">
        <f t="shared" si="176"/>
        <v>10000</v>
      </c>
    </row>
    <row r="6435" spans="1:5" x14ac:dyDescent="0.3">
      <c r="A6435" s="171" t="s">
        <v>74</v>
      </c>
      <c r="B6435" s="40"/>
      <c r="C6435" s="76"/>
      <c r="D6435" s="76"/>
      <c r="E6435" s="14">
        <f t="shared" si="176"/>
        <v>0</v>
      </c>
    </row>
    <row r="6436" spans="1:5" x14ac:dyDescent="0.3">
      <c r="A6436" s="210" t="s">
        <v>146</v>
      </c>
      <c r="B6436" s="14"/>
      <c r="C6436" s="79"/>
      <c r="D6436" s="79"/>
      <c r="E6436" s="14">
        <f t="shared" si="176"/>
        <v>0</v>
      </c>
    </row>
    <row r="6437" spans="1:5" x14ac:dyDescent="0.3">
      <c r="A6437" s="586" t="s">
        <v>138</v>
      </c>
      <c r="B6437" s="66">
        <v>10000</v>
      </c>
      <c r="C6437" s="66"/>
      <c r="D6437" s="66"/>
      <c r="E6437" s="95">
        <f t="shared" si="176"/>
        <v>10000</v>
      </c>
    </row>
    <row r="6438" spans="1:5" x14ac:dyDescent="0.3">
      <c r="A6438" s="171"/>
      <c r="B6438" s="76"/>
      <c r="C6438" s="76"/>
      <c r="D6438" s="76"/>
      <c r="E6438" s="72">
        <f t="shared" si="176"/>
        <v>0</v>
      </c>
    </row>
    <row r="6439" spans="1:5" x14ac:dyDescent="0.3">
      <c r="A6439" s="169" t="s">
        <v>80</v>
      </c>
      <c r="B6439" s="69"/>
      <c r="C6439" s="79"/>
      <c r="D6439" s="79"/>
      <c r="E6439" s="72">
        <f t="shared" si="176"/>
        <v>0</v>
      </c>
    </row>
    <row r="6440" spans="1:5" x14ac:dyDescent="0.3">
      <c r="A6440" s="171" t="s">
        <v>81</v>
      </c>
      <c r="B6440" s="14">
        <v>50000</v>
      </c>
      <c r="C6440" s="12"/>
      <c r="D6440" s="12"/>
      <c r="E6440" s="14">
        <f t="shared" si="176"/>
        <v>50000</v>
      </c>
    </row>
    <row r="6441" spans="1:5" x14ac:dyDescent="0.3">
      <c r="A6441" s="171" t="s">
        <v>184</v>
      </c>
      <c r="B6441" s="14">
        <v>50000</v>
      </c>
      <c r="C6441" s="12"/>
      <c r="D6441" s="12"/>
      <c r="E6441" s="14">
        <f t="shared" si="176"/>
        <v>50000</v>
      </c>
    </row>
    <row r="6442" spans="1:5" x14ac:dyDescent="0.3">
      <c r="A6442" s="171" t="s">
        <v>83</v>
      </c>
      <c r="B6442" s="40"/>
      <c r="C6442" s="40"/>
      <c r="D6442" s="40"/>
      <c r="E6442" s="14">
        <f t="shared" si="176"/>
        <v>0</v>
      </c>
    </row>
    <row r="6443" spans="1:5" x14ac:dyDescent="0.3">
      <c r="A6443" s="586" t="s">
        <v>138</v>
      </c>
      <c r="B6443" s="59">
        <v>100000</v>
      </c>
      <c r="C6443" s="59"/>
      <c r="D6443" s="59"/>
      <c r="E6443" s="59">
        <f t="shared" si="176"/>
        <v>100000</v>
      </c>
    </row>
    <row r="6444" spans="1:5" x14ac:dyDescent="0.3">
      <c r="A6444" s="171"/>
      <c r="B6444" s="14"/>
      <c r="C6444" s="12"/>
      <c r="D6444" s="12"/>
      <c r="E6444" s="14">
        <f t="shared" si="176"/>
        <v>0</v>
      </c>
    </row>
    <row r="6445" spans="1:5" x14ac:dyDescent="0.3">
      <c r="A6445" s="169" t="s">
        <v>85</v>
      </c>
      <c r="B6445" s="14"/>
      <c r="C6445" s="12"/>
      <c r="D6445" s="12"/>
      <c r="E6445" s="14">
        <f t="shared" si="176"/>
        <v>0</v>
      </c>
    </row>
    <row r="6446" spans="1:5" x14ac:dyDescent="0.3">
      <c r="A6446" s="171" t="s">
        <v>86</v>
      </c>
      <c r="B6446" s="14">
        <v>100000</v>
      </c>
      <c r="C6446" s="12"/>
      <c r="D6446" s="12"/>
      <c r="E6446" s="14">
        <f t="shared" si="176"/>
        <v>100000</v>
      </c>
    </row>
    <row r="6447" spans="1:5" x14ac:dyDescent="0.3">
      <c r="A6447" s="171" t="s">
        <v>87</v>
      </c>
      <c r="B6447" s="14">
        <v>50000</v>
      </c>
      <c r="C6447" s="40"/>
      <c r="D6447" s="40"/>
      <c r="E6447" s="14">
        <f t="shared" si="176"/>
        <v>50000</v>
      </c>
    </row>
    <row r="6448" spans="1:5" x14ac:dyDescent="0.3">
      <c r="A6448" s="171" t="s">
        <v>88</v>
      </c>
      <c r="B6448" s="14">
        <v>31000</v>
      </c>
      <c r="C6448" s="12"/>
      <c r="D6448" s="12"/>
      <c r="E6448" s="14">
        <f t="shared" si="176"/>
        <v>31000</v>
      </c>
    </row>
    <row r="6449" spans="1:5" x14ac:dyDescent="0.3">
      <c r="A6449" s="586" t="s">
        <v>138</v>
      </c>
      <c r="B6449" s="7">
        <v>181000</v>
      </c>
      <c r="C6449" s="7"/>
      <c r="D6449" s="7"/>
      <c r="E6449" s="59">
        <f t="shared" si="176"/>
        <v>181000</v>
      </c>
    </row>
    <row r="6450" spans="1:5" x14ac:dyDescent="0.3">
      <c r="A6450" s="169" t="s">
        <v>89</v>
      </c>
      <c r="B6450" s="359"/>
      <c r="C6450" s="359"/>
      <c r="D6450" s="359"/>
      <c r="E6450" s="72">
        <f t="shared" si="176"/>
        <v>0</v>
      </c>
    </row>
    <row r="6451" spans="1:5" x14ac:dyDescent="0.3">
      <c r="A6451" s="171" t="s">
        <v>185</v>
      </c>
      <c r="B6451" s="552">
        <v>0</v>
      </c>
      <c r="C6451" s="552"/>
      <c r="D6451" s="552"/>
      <c r="E6451" s="72">
        <f t="shared" si="176"/>
        <v>0</v>
      </c>
    </row>
    <row r="6452" spans="1:5" x14ac:dyDescent="0.3">
      <c r="A6452" s="171" t="s">
        <v>2068</v>
      </c>
      <c r="B6452" s="76">
        <v>100000</v>
      </c>
      <c r="C6452" s="76"/>
      <c r="D6452" s="76"/>
      <c r="E6452" s="72">
        <f t="shared" si="176"/>
        <v>100000</v>
      </c>
    </row>
    <row r="6453" spans="1:5" x14ac:dyDescent="0.3">
      <c r="A6453" s="586" t="s">
        <v>138</v>
      </c>
      <c r="B6453" s="95">
        <v>100000</v>
      </c>
      <c r="C6453" s="95"/>
      <c r="D6453" s="95"/>
      <c r="E6453" s="95">
        <f t="shared" si="176"/>
        <v>100000</v>
      </c>
    </row>
    <row r="6454" spans="1:5" x14ac:dyDescent="0.3">
      <c r="A6454" s="171"/>
      <c r="B6454" s="72">
        <v>0</v>
      </c>
      <c r="C6454" s="79"/>
      <c r="D6454" s="79"/>
      <c r="E6454" s="72">
        <f t="shared" si="176"/>
        <v>0</v>
      </c>
    </row>
    <row r="6455" spans="1:5" x14ac:dyDescent="0.3">
      <c r="A6455" s="169" t="s">
        <v>91</v>
      </c>
      <c r="B6455" s="76"/>
      <c r="C6455" s="76"/>
      <c r="D6455" s="76"/>
      <c r="E6455" s="72">
        <f t="shared" si="176"/>
        <v>0</v>
      </c>
    </row>
    <row r="6456" spans="1:5" x14ac:dyDescent="0.3">
      <c r="A6456" s="171" t="s">
        <v>92</v>
      </c>
      <c r="B6456" s="72">
        <v>2000</v>
      </c>
      <c r="C6456" s="79"/>
      <c r="D6456" s="79"/>
      <c r="E6456" s="72">
        <f t="shared" si="176"/>
        <v>2000</v>
      </c>
    </row>
    <row r="6457" spans="1:5" x14ac:dyDescent="0.3">
      <c r="A6457" s="586" t="s">
        <v>138</v>
      </c>
      <c r="B6457" s="95">
        <v>2000</v>
      </c>
      <c r="C6457" s="95"/>
      <c r="D6457" s="95"/>
      <c r="E6457" s="95">
        <f t="shared" si="176"/>
        <v>2000</v>
      </c>
    </row>
    <row r="6458" spans="1:5" x14ac:dyDescent="0.3">
      <c r="A6458" s="171"/>
      <c r="B6458" s="76"/>
      <c r="C6458" s="76"/>
      <c r="D6458" s="76"/>
      <c r="E6458" s="72">
        <f t="shared" si="176"/>
        <v>0</v>
      </c>
    </row>
    <row r="6459" spans="1:5" x14ac:dyDescent="0.3">
      <c r="A6459" s="169" t="s">
        <v>98</v>
      </c>
      <c r="B6459" s="69"/>
      <c r="C6459" s="79"/>
      <c r="D6459" s="79"/>
      <c r="E6459" s="72">
        <f t="shared" si="176"/>
        <v>0</v>
      </c>
    </row>
    <row r="6460" spans="1:5" x14ac:dyDescent="0.3">
      <c r="A6460" s="171" t="s">
        <v>100</v>
      </c>
      <c r="B6460" s="79"/>
      <c r="C6460" s="79"/>
      <c r="D6460" s="79"/>
      <c r="E6460" s="72">
        <f t="shared" si="176"/>
        <v>0</v>
      </c>
    </row>
    <row r="6461" spans="1:5" x14ac:dyDescent="0.3">
      <c r="A6461" s="171" t="s">
        <v>406</v>
      </c>
      <c r="B6461" s="72">
        <v>50000</v>
      </c>
      <c r="C6461" s="79"/>
      <c r="D6461" s="79"/>
      <c r="E6461" s="72">
        <f t="shared" si="176"/>
        <v>50000</v>
      </c>
    </row>
    <row r="6462" spans="1:5" x14ac:dyDescent="0.3">
      <c r="A6462" s="586" t="s">
        <v>138</v>
      </c>
      <c r="B6462" s="95">
        <v>50000</v>
      </c>
      <c r="C6462" s="95"/>
      <c r="D6462" s="95"/>
      <c r="E6462" s="95">
        <f t="shared" si="176"/>
        <v>50000</v>
      </c>
    </row>
    <row r="6463" spans="1:5" x14ac:dyDescent="0.3">
      <c r="A6463" s="169" t="s">
        <v>102</v>
      </c>
      <c r="B6463" s="72"/>
      <c r="C6463" s="79"/>
      <c r="D6463" s="79"/>
      <c r="E6463" s="72">
        <f t="shared" si="176"/>
        <v>0</v>
      </c>
    </row>
    <row r="6464" spans="1:5" x14ac:dyDescent="0.3">
      <c r="A6464" s="171" t="s">
        <v>103</v>
      </c>
      <c r="B6464" s="76">
        <v>0</v>
      </c>
      <c r="C6464" s="76"/>
      <c r="D6464" s="76"/>
      <c r="E6464" s="72">
        <f t="shared" si="176"/>
        <v>0</v>
      </c>
    </row>
    <row r="6465" spans="1:5" x14ac:dyDescent="0.3">
      <c r="A6465" s="171" t="s">
        <v>104</v>
      </c>
      <c r="B6465" s="69">
        <v>200000</v>
      </c>
      <c r="C6465" s="79"/>
      <c r="D6465" s="79"/>
      <c r="E6465" s="72">
        <f t="shared" si="176"/>
        <v>200000</v>
      </c>
    </row>
    <row r="6466" spans="1:5" x14ac:dyDescent="0.3">
      <c r="A6466" s="171" t="s">
        <v>2071</v>
      </c>
      <c r="B6466" s="76">
        <v>0</v>
      </c>
      <c r="C6466" s="76"/>
      <c r="D6466" s="76"/>
      <c r="E6466" s="72">
        <f t="shared" si="176"/>
        <v>0</v>
      </c>
    </row>
    <row r="6467" spans="1:5" x14ac:dyDescent="0.3">
      <c r="A6467" s="586" t="s">
        <v>138</v>
      </c>
      <c r="B6467" s="66">
        <v>200000</v>
      </c>
      <c r="C6467" s="95"/>
      <c r="D6467" s="95"/>
      <c r="E6467" s="95">
        <f t="shared" si="176"/>
        <v>200000</v>
      </c>
    </row>
    <row r="6468" spans="1:5" x14ac:dyDescent="0.3">
      <c r="A6468" s="171"/>
      <c r="B6468" s="69"/>
      <c r="C6468" s="79"/>
      <c r="D6468" s="79"/>
      <c r="E6468" s="77">
        <f t="shared" si="176"/>
        <v>0</v>
      </c>
    </row>
    <row r="6469" spans="1:5" x14ac:dyDescent="0.3">
      <c r="A6469" s="169"/>
      <c r="B6469" s="72"/>
      <c r="C6469" s="79"/>
      <c r="D6469" s="79"/>
      <c r="E6469" s="77">
        <f t="shared" si="176"/>
        <v>0</v>
      </c>
    </row>
    <row r="6470" spans="1:5" x14ac:dyDescent="0.3">
      <c r="A6470" s="586" t="s">
        <v>684</v>
      </c>
      <c r="B6470" s="66">
        <v>880000</v>
      </c>
      <c r="C6470" s="95"/>
      <c r="D6470" s="95"/>
      <c r="E6470" s="66">
        <f t="shared" si="176"/>
        <v>880000</v>
      </c>
    </row>
    <row r="6471" spans="1:5" x14ac:dyDescent="0.3">
      <c r="A6471" s="568"/>
      <c r="B6471" s="76"/>
      <c r="C6471" s="76"/>
      <c r="D6471" s="76"/>
      <c r="E6471" s="76"/>
    </row>
    <row r="6472" spans="1:5" x14ac:dyDescent="0.3">
      <c r="A6472" s="590" t="s">
        <v>2077</v>
      </c>
      <c r="B6472" s="69"/>
      <c r="C6472" s="79"/>
      <c r="D6472" s="79"/>
      <c r="E6472" s="79"/>
    </row>
    <row r="6473" spans="1:5" x14ac:dyDescent="0.3">
      <c r="A6473" s="586" t="s">
        <v>57</v>
      </c>
      <c r="B6473" s="591">
        <f>B6477+B6483+B6488+B6494+B6497+B6502</f>
        <v>260000</v>
      </c>
      <c r="C6473" s="591">
        <f>C6477+C6483+C6488+C6494+C6497+C6502</f>
        <v>0</v>
      </c>
      <c r="D6473" s="591">
        <f>D6477+D6483+D6488+D6494+D6497+D6502</f>
        <v>0</v>
      </c>
      <c r="E6473" s="591">
        <f>E6477+E6483+E6488+E6494+E6497+E6502</f>
        <v>260000</v>
      </c>
    </row>
    <row r="6474" spans="1:5" x14ac:dyDescent="0.3">
      <c r="A6474" s="169" t="s">
        <v>62</v>
      </c>
      <c r="B6474" s="592"/>
      <c r="C6474" s="76"/>
      <c r="D6474" s="76"/>
      <c r="E6474" s="79">
        <f t="shared" ref="E6474:E6504" si="177">B6474+C6474-D6474</f>
        <v>0</v>
      </c>
    </row>
    <row r="6475" spans="1:5" x14ac:dyDescent="0.3">
      <c r="A6475" s="171" t="s">
        <v>63</v>
      </c>
      <c r="B6475" s="592">
        <v>35000</v>
      </c>
      <c r="C6475" s="79"/>
      <c r="D6475" s="79"/>
      <c r="E6475" s="79">
        <f t="shared" si="177"/>
        <v>35000</v>
      </c>
    </row>
    <row r="6476" spans="1:5" x14ac:dyDescent="0.3">
      <c r="A6476" s="171" t="s">
        <v>64</v>
      </c>
      <c r="B6476" s="592">
        <v>5000</v>
      </c>
      <c r="C6476" s="79"/>
      <c r="D6476" s="79"/>
      <c r="E6476" s="79">
        <f t="shared" si="177"/>
        <v>5000</v>
      </c>
    </row>
    <row r="6477" spans="1:5" x14ac:dyDescent="0.3">
      <c r="A6477" s="588" t="s">
        <v>138</v>
      </c>
      <c r="B6477" s="591">
        <f>SUM(B6475:B6476)</f>
        <v>40000</v>
      </c>
      <c r="C6477" s="95"/>
      <c r="D6477" s="95"/>
      <c r="E6477" s="95">
        <f t="shared" si="177"/>
        <v>40000</v>
      </c>
    </row>
    <row r="6478" spans="1:5" x14ac:dyDescent="0.3">
      <c r="A6478" s="171"/>
      <c r="B6478" s="593"/>
      <c r="C6478" s="76"/>
      <c r="D6478" s="76"/>
      <c r="E6478" s="79">
        <f t="shared" si="177"/>
        <v>0</v>
      </c>
    </row>
    <row r="6479" spans="1:5" x14ac:dyDescent="0.3">
      <c r="A6479" s="169" t="s">
        <v>65</v>
      </c>
      <c r="B6479" s="592"/>
      <c r="C6479" s="79"/>
      <c r="D6479" s="79"/>
      <c r="E6479" s="79">
        <f t="shared" si="177"/>
        <v>0</v>
      </c>
    </row>
    <row r="6480" spans="1:5" x14ac:dyDescent="0.3">
      <c r="A6480" s="171" t="s">
        <v>66</v>
      </c>
      <c r="B6480" s="592">
        <v>5000</v>
      </c>
      <c r="C6480" s="76"/>
      <c r="D6480" s="76"/>
      <c r="E6480" s="79">
        <f t="shared" si="177"/>
        <v>5000</v>
      </c>
    </row>
    <row r="6481" spans="1:5" x14ac:dyDescent="0.3">
      <c r="A6481" s="171" t="s">
        <v>67</v>
      </c>
      <c r="B6481" s="592">
        <v>0</v>
      </c>
      <c r="C6481" s="79"/>
      <c r="D6481" s="79"/>
      <c r="E6481" s="79">
        <f t="shared" si="177"/>
        <v>0</v>
      </c>
    </row>
    <row r="6482" spans="1:5" x14ac:dyDescent="0.3">
      <c r="A6482" s="171" t="s">
        <v>68</v>
      </c>
      <c r="B6482" s="592">
        <v>30000</v>
      </c>
      <c r="C6482" s="79"/>
      <c r="D6482" s="79"/>
      <c r="E6482" s="79">
        <f t="shared" si="177"/>
        <v>30000</v>
      </c>
    </row>
    <row r="6483" spans="1:5" x14ac:dyDescent="0.3">
      <c r="A6483" s="586" t="s">
        <v>138</v>
      </c>
      <c r="B6483" s="591">
        <f>SUM(B6479:B6482)</f>
        <v>35000</v>
      </c>
      <c r="C6483" s="66"/>
      <c r="D6483" s="66"/>
      <c r="E6483" s="95">
        <f t="shared" si="177"/>
        <v>35000</v>
      </c>
    </row>
    <row r="6484" spans="1:5" x14ac:dyDescent="0.3">
      <c r="A6484" s="169" t="s">
        <v>80</v>
      </c>
      <c r="B6484" s="593"/>
      <c r="C6484" s="79"/>
      <c r="D6484" s="79"/>
      <c r="E6484" s="79">
        <f t="shared" si="177"/>
        <v>0</v>
      </c>
    </row>
    <row r="6485" spans="1:5" x14ac:dyDescent="0.3">
      <c r="A6485" s="171" t="s">
        <v>81</v>
      </c>
      <c r="B6485" s="592">
        <v>10000</v>
      </c>
      <c r="C6485" s="79"/>
      <c r="D6485" s="79"/>
      <c r="E6485" s="79">
        <f t="shared" si="177"/>
        <v>10000</v>
      </c>
    </row>
    <row r="6486" spans="1:5" x14ac:dyDescent="0.3">
      <c r="A6486" s="171" t="s">
        <v>184</v>
      </c>
      <c r="B6486" s="592">
        <v>0</v>
      </c>
      <c r="C6486" s="76"/>
      <c r="D6486" s="76"/>
      <c r="E6486" s="79">
        <f t="shared" si="177"/>
        <v>0</v>
      </c>
    </row>
    <row r="6487" spans="1:5" x14ac:dyDescent="0.3">
      <c r="A6487" s="171" t="s">
        <v>83</v>
      </c>
      <c r="B6487" s="592"/>
      <c r="C6487" s="79"/>
      <c r="D6487" s="79"/>
      <c r="E6487" s="79">
        <f t="shared" si="177"/>
        <v>0</v>
      </c>
    </row>
    <row r="6488" spans="1:5" x14ac:dyDescent="0.3">
      <c r="A6488" s="586" t="s">
        <v>138</v>
      </c>
      <c r="B6488" s="591">
        <f>SUM(B6485:B6487)</f>
        <v>10000</v>
      </c>
      <c r="C6488" s="95"/>
      <c r="D6488" s="95"/>
      <c r="E6488" s="95">
        <f t="shared" si="177"/>
        <v>10000</v>
      </c>
    </row>
    <row r="6489" spans="1:5" x14ac:dyDescent="0.3">
      <c r="A6489" s="171"/>
      <c r="B6489" s="593"/>
      <c r="C6489" s="79"/>
      <c r="D6489" s="79"/>
      <c r="E6489" s="79">
        <f t="shared" si="177"/>
        <v>0</v>
      </c>
    </row>
    <row r="6490" spans="1:5" x14ac:dyDescent="0.3">
      <c r="A6490" s="169" t="s">
        <v>85</v>
      </c>
      <c r="B6490" s="592"/>
      <c r="C6490" s="76"/>
      <c r="D6490" s="76"/>
      <c r="E6490" s="79">
        <f t="shared" si="177"/>
        <v>0</v>
      </c>
    </row>
    <row r="6491" spans="1:5" x14ac:dyDescent="0.3">
      <c r="A6491" s="171" t="s">
        <v>86</v>
      </c>
      <c r="B6491" s="592">
        <v>50000</v>
      </c>
      <c r="C6491" s="76"/>
      <c r="D6491" s="76"/>
      <c r="E6491" s="79">
        <f t="shared" si="177"/>
        <v>50000</v>
      </c>
    </row>
    <row r="6492" spans="1:5" x14ac:dyDescent="0.3">
      <c r="A6492" s="171" t="s">
        <v>87</v>
      </c>
      <c r="B6492" s="592">
        <v>25000</v>
      </c>
      <c r="C6492" s="79"/>
      <c r="D6492" s="79"/>
      <c r="E6492" s="79">
        <f t="shared" si="177"/>
        <v>25000</v>
      </c>
    </row>
    <row r="6493" spans="1:5" x14ac:dyDescent="0.3">
      <c r="A6493" s="171" t="s">
        <v>88</v>
      </c>
      <c r="B6493" s="592"/>
      <c r="C6493" s="76"/>
      <c r="D6493" s="76"/>
      <c r="E6493" s="79">
        <f t="shared" si="177"/>
        <v>0</v>
      </c>
    </row>
    <row r="6494" spans="1:5" x14ac:dyDescent="0.3">
      <c r="A6494" s="586" t="s">
        <v>138</v>
      </c>
      <c r="B6494" s="591">
        <f>SUM(B6491:B6493)</f>
        <v>75000</v>
      </c>
      <c r="C6494" s="594"/>
      <c r="D6494" s="594"/>
      <c r="E6494" s="95">
        <f t="shared" si="177"/>
        <v>75000</v>
      </c>
    </row>
    <row r="6495" spans="1:5" x14ac:dyDescent="0.3">
      <c r="A6495" s="169" t="s">
        <v>91</v>
      </c>
      <c r="B6495" s="593"/>
      <c r="C6495" s="79"/>
      <c r="D6495" s="79"/>
      <c r="E6495" s="79">
        <f t="shared" si="177"/>
        <v>0</v>
      </c>
    </row>
    <row r="6496" spans="1:5" x14ac:dyDescent="0.3">
      <c r="A6496" s="171" t="s">
        <v>92</v>
      </c>
      <c r="B6496" s="592"/>
      <c r="C6496" s="79"/>
      <c r="D6496" s="79"/>
      <c r="E6496" s="79">
        <f t="shared" si="177"/>
        <v>0</v>
      </c>
    </row>
    <row r="6497" spans="1:5" x14ac:dyDescent="0.3">
      <c r="A6497" s="586" t="s">
        <v>138</v>
      </c>
      <c r="B6497" s="591">
        <f>SUM(B6496:B6496)</f>
        <v>0</v>
      </c>
      <c r="C6497" s="95"/>
      <c r="D6497" s="95"/>
      <c r="E6497" s="95">
        <f t="shared" si="177"/>
        <v>0</v>
      </c>
    </row>
    <row r="6498" spans="1:5" x14ac:dyDescent="0.3">
      <c r="A6498" s="169" t="s">
        <v>102</v>
      </c>
      <c r="B6498" s="593"/>
      <c r="C6498" s="79"/>
      <c r="D6498" s="79"/>
      <c r="E6498" s="79">
        <f t="shared" si="177"/>
        <v>0</v>
      </c>
    </row>
    <row r="6499" spans="1:5" x14ac:dyDescent="0.3">
      <c r="A6499" s="171" t="s">
        <v>103</v>
      </c>
      <c r="B6499" s="592"/>
      <c r="C6499" s="76"/>
      <c r="D6499" s="76"/>
      <c r="E6499" s="79">
        <f t="shared" si="177"/>
        <v>0</v>
      </c>
    </row>
    <row r="6500" spans="1:5" x14ac:dyDescent="0.3">
      <c r="A6500" s="171" t="s">
        <v>104</v>
      </c>
      <c r="B6500" s="592">
        <v>100000</v>
      </c>
      <c r="C6500" s="79"/>
      <c r="D6500" s="79"/>
      <c r="E6500" s="79">
        <f t="shared" si="177"/>
        <v>100000</v>
      </c>
    </row>
    <row r="6501" spans="1:5" x14ac:dyDescent="0.3">
      <c r="A6501" s="171" t="s">
        <v>2071</v>
      </c>
      <c r="B6501" s="592"/>
      <c r="C6501" s="79"/>
      <c r="D6501" s="79"/>
      <c r="E6501" s="79">
        <f t="shared" si="177"/>
        <v>0</v>
      </c>
    </row>
    <row r="6502" spans="1:5" x14ac:dyDescent="0.3">
      <c r="A6502" s="586" t="s">
        <v>138</v>
      </c>
      <c r="B6502" s="591">
        <f>B6499+B6500+B6501</f>
        <v>100000</v>
      </c>
      <c r="C6502" s="66"/>
      <c r="D6502" s="66"/>
      <c r="E6502" s="95">
        <f t="shared" si="177"/>
        <v>100000</v>
      </c>
    </row>
    <row r="6503" spans="1:5" x14ac:dyDescent="0.3">
      <c r="A6503" s="169"/>
      <c r="B6503" s="593"/>
      <c r="C6503" s="76"/>
      <c r="D6503" s="76"/>
      <c r="E6503" s="79">
        <f t="shared" si="177"/>
        <v>0</v>
      </c>
    </row>
    <row r="6504" spans="1:5" x14ac:dyDescent="0.3">
      <c r="A6504" s="586" t="s">
        <v>684</v>
      </c>
      <c r="B6504" s="595">
        <f>B6473</f>
        <v>260000</v>
      </c>
      <c r="C6504" s="95"/>
      <c r="D6504" s="95"/>
      <c r="E6504" s="95">
        <f t="shared" si="177"/>
        <v>260000</v>
      </c>
    </row>
    <row r="6505" spans="1:5" x14ac:dyDescent="0.3">
      <c r="A6505" s="596"/>
      <c r="B6505" s="79"/>
      <c r="C6505" s="79"/>
      <c r="D6505" s="79"/>
      <c r="E6505" s="79"/>
    </row>
    <row r="6506" spans="1:5" x14ac:dyDescent="0.3">
      <c r="A6506" s="590" t="s">
        <v>140</v>
      </c>
      <c r="B6506" s="72"/>
      <c r="C6506" s="79"/>
      <c r="D6506" s="79"/>
      <c r="E6506" s="79"/>
    </row>
    <row r="6507" spans="1:5" x14ac:dyDescent="0.3">
      <c r="A6507" s="203" t="s">
        <v>1460</v>
      </c>
      <c r="B6507" s="72"/>
      <c r="C6507" s="79"/>
      <c r="D6507" s="79"/>
      <c r="E6507" s="79"/>
    </row>
    <row r="6508" spans="1:5" x14ac:dyDescent="0.3">
      <c r="A6508" s="203" t="s">
        <v>814</v>
      </c>
      <c r="B6508" s="72"/>
      <c r="C6508" s="79"/>
      <c r="D6508" s="79"/>
      <c r="E6508" s="79"/>
    </row>
    <row r="6509" spans="1:5" x14ac:dyDescent="0.3">
      <c r="A6509" s="206" t="s">
        <v>2078</v>
      </c>
      <c r="B6509" s="72">
        <v>8000000</v>
      </c>
      <c r="C6509" s="72"/>
      <c r="D6509" s="72">
        <v>6000000</v>
      </c>
      <c r="E6509" s="72">
        <f>B6509+C6509-D6509</f>
        <v>2000000</v>
      </c>
    </row>
    <row r="6510" spans="1:5" x14ac:dyDescent="0.3">
      <c r="A6510" s="597" t="s">
        <v>143</v>
      </c>
      <c r="B6510" s="66">
        <f>B6509</f>
        <v>8000000</v>
      </c>
      <c r="C6510" s="66">
        <f>C6509</f>
        <v>0</v>
      </c>
      <c r="D6510" s="66">
        <f>D6509</f>
        <v>6000000</v>
      </c>
      <c r="E6510" s="66">
        <f>E6509</f>
        <v>2000000</v>
      </c>
    </row>
    <row r="6511" spans="1:5" x14ac:dyDescent="0.3">
      <c r="A6511" s="598"/>
      <c r="B6511" s="69"/>
      <c r="C6511" s="266"/>
      <c r="D6511" s="266"/>
      <c r="E6511" s="266"/>
    </row>
    <row r="6512" spans="1:5" x14ac:dyDescent="0.3">
      <c r="A6512" s="597" t="s">
        <v>692</v>
      </c>
      <c r="B6512" s="66">
        <f>B6504+B6510</f>
        <v>8260000</v>
      </c>
      <c r="C6512" s="66">
        <f>C6504+C6510</f>
        <v>0</v>
      </c>
      <c r="D6512" s="66">
        <f>D6504+D6510</f>
        <v>6000000</v>
      </c>
      <c r="E6512" s="66">
        <f>E6504+E6510</f>
        <v>2260000</v>
      </c>
    </row>
    <row r="6513" spans="1:5" x14ac:dyDescent="0.3">
      <c r="A6513" s="511"/>
      <c r="B6513" s="76"/>
      <c r="C6513" s="76"/>
      <c r="D6513" s="76"/>
      <c r="E6513" s="76"/>
    </row>
    <row r="6514" spans="1:5" x14ac:dyDescent="0.3">
      <c r="A6514" s="599" t="s">
        <v>2079</v>
      </c>
      <c r="B6514" s="76"/>
      <c r="C6514" s="79"/>
      <c r="D6514" s="79"/>
      <c r="E6514" s="79"/>
    </row>
    <row r="6515" spans="1:5" x14ac:dyDescent="0.3">
      <c r="A6515" s="168" t="s">
        <v>57</v>
      </c>
      <c r="B6515" s="59">
        <v>4200000</v>
      </c>
      <c r="C6515" s="59"/>
      <c r="D6515" s="59"/>
      <c r="E6515" s="59">
        <f>B6515+C6515-D6515</f>
        <v>4200000</v>
      </c>
    </row>
    <row r="6516" spans="1:5" x14ac:dyDescent="0.3">
      <c r="A6516" s="169"/>
      <c r="B6516" s="76"/>
      <c r="C6516" s="76"/>
      <c r="D6516" s="76"/>
      <c r="E6516" s="79">
        <f t="shared" ref="E6516:E6556" si="178">B6516+C6516-D6516</f>
        <v>0</v>
      </c>
    </row>
    <row r="6517" spans="1:5" x14ac:dyDescent="0.3">
      <c r="A6517" s="169" t="s">
        <v>62</v>
      </c>
      <c r="B6517" s="359"/>
      <c r="C6517" s="359"/>
      <c r="D6517" s="359"/>
      <c r="E6517" s="79">
        <f t="shared" si="178"/>
        <v>0</v>
      </c>
    </row>
    <row r="6518" spans="1:5" x14ac:dyDescent="0.3">
      <c r="A6518" s="171" t="s">
        <v>63</v>
      </c>
      <c r="B6518" s="223">
        <v>90000</v>
      </c>
      <c r="C6518" s="552"/>
      <c r="D6518" s="552"/>
      <c r="E6518" s="79">
        <f t="shared" si="178"/>
        <v>90000</v>
      </c>
    </row>
    <row r="6519" spans="1:5" x14ac:dyDescent="0.3">
      <c r="A6519" s="171" t="s">
        <v>64</v>
      </c>
      <c r="B6519" s="72">
        <v>5000</v>
      </c>
      <c r="C6519" s="76"/>
      <c r="D6519" s="76"/>
      <c r="E6519" s="79">
        <f t="shared" si="178"/>
        <v>5000</v>
      </c>
    </row>
    <row r="6520" spans="1:5" x14ac:dyDescent="0.3">
      <c r="A6520" s="588" t="s">
        <v>138</v>
      </c>
      <c r="B6520" s="66">
        <v>95000</v>
      </c>
      <c r="C6520" s="95"/>
      <c r="D6520" s="95"/>
      <c r="E6520" s="95">
        <f t="shared" si="178"/>
        <v>95000</v>
      </c>
    </row>
    <row r="6521" spans="1:5" x14ac:dyDescent="0.3">
      <c r="A6521" s="171"/>
      <c r="B6521" s="79"/>
      <c r="C6521" s="79"/>
      <c r="D6521" s="79"/>
      <c r="E6521" s="79">
        <f t="shared" si="178"/>
        <v>0</v>
      </c>
    </row>
    <row r="6522" spans="1:5" x14ac:dyDescent="0.3">
      <c r="A6522" s="169" t="s">
        <v>65</v>
      </c>
      <c r="B6522" s="72"/>
      <c r="C6522" s="79"/>
      <c r="D6522" s="79"/>
      <c r="E6522" s="79">
        <f t="shared" si="178"/>
        <v>0</v>
      </c>
    </row>
    <row r="6523" spans="1:5" x14ac:dyDescent="0.3">
      <c r="A6523" s="171" t="s">
        <v>66</v>
      </c>
      <c r="B6523" s="76">
        <v>200000</v>
      </c>
      <c r="C6523" s="76"/>
      <c r="D6523" s="76"/>
      <c r="E6523" s="79">
        <f t="shared" si="178"/>
        <v>200000</v>
      </c>
    </row>
    <row r="6524" spans="1:5" x14ac:dyDescent="0.3">
      <c r="A6524" s="171" t="s">
        <v>67</v>
      </c>
      <c r="B6524" s="72">
        <v>245000</v>
      </c>
      <c r="C6524" s="79"/>
      <c r="D6524" s="79"/>
      <c r="E6524" s="79">
        <f t="shared" si="178"/>
        <v>245000</v>
      </c>
    </row>
    <row r="6525" spans="1:5" x14ac:dyDescent="0.3">
      <c r="A6525" s="171" t="s">
        <v>68</v>
      </c>
      <c r="B6525" s="72">
        <v>400000</v>
      </c>
      <c r="C6525" s="79"/>
      <c r="D6525" s="79"/>
      <c r="E6525" s="79">
        <f t="shared" si="178"/>
        <v>400000</v>
      </c>
    </row>
    <row r="6526" spans="1:5" x14ac:dyDescent="0.3">
      <c r="A6526" s="176" t="s">
        <v>138</v>
      </c>
      <c r="B6526" s="66">
        <v>845000</v>
      </c>
      <c r="C6526" s="66"/>
      <c r="D6526" s="66"/>
      <c r="E6526" s="95">
        <f t="shared" si="178"/>
        <v>845000</v>
      </c>
    </row>
    <row r="6527" spans="1:5" x14ac:dyDescent="0.3">
      <c r="A6527" s="169"/>
      <c r="B6527" s="72"/>
      <c r="C6527" s="79"/>
      <c r="D6527" s="79"/>
      <c r="E6527" s="79">
        <f t="shared" si="178"/>
        <v>0</v>
      </c>
    </row>
    <row r="6528" spans="1:5" x14ac:dyDescent="0.3">
      <c r="A6528" s="169" t="s">
        <v>72</v>
      </c>
      <c r="B6528" s="72"/>
      <c r="C6528" s="79"/>
      <c r="D6528" s="79"/>
      <c r="E6528" s="79">
        <f t="shared" si="178"/>
        <v>0</v>
      </c>
    </row>
    <row r="6529" spans="1:5" x14ac:dyDescent="0.3">
      <c r="A6529" s="171" t="s">
        <v>73</v>
      </c>
      <c r="B6529" s="72">
        <v>150000</v>
      </c>
      <c r="C6529" s="79"/>
      <c r="D6529" s="79"/>
      <c r="E6529" s="79">
        <f t="shared" si="178"/>
        <v>150000</v>
      </c>
    </row>
    <row r="6530" spans="1:5" x14ac:dyDescent="0.3">
      <c r="A6530" s="171" t="s">
        <v>74</v>
      </c>
      <c r="B6530" s="76"/>
      <c r="C6530" s="76"/>
      <c r="D6530" s="76"/>
      <c r="E6530" s="79">
        <f t="shared" si="178"/>
        <v>0</v>
      </c>
    </row>
    <row r="6531" spans="1:5" x14ac:dyDescent="0.3">
      <c r="A6531" s="210" t="s">
        <v>146</v>
      </c>
      <c r="B6531" s="69"/>
      <c r="C6531" s="79"/>
      <c r="D6531" s="79"/>
      <c r="E6531" s="79">
        <f t="shared" si="178"/>
        <v>0</v>
      </c>
    </row>
    <row r="6532" spans="1:5" x14ac:dyDescent="0.3">
      <c r="A6532" s="586" t="s">
        <v>138</v>
      </c>
      <c r="B6532" s="66">
        <v>150000</v>
      </c>
      <c r="C6532" s="66"/>
      <c r="D6532" s="66"/>
      <c r="E6532" s="95">
        <f t="shared" si="178"/>
        <v>150000</v>
      </c>
    </row>
    <row r="6533" spans="1:5" x14ac:dyDescent="0.3">
      <c r="A6533" s="169" t="s">
        <v>80</v>
      </c>
      <c r="B6533" s="76"/>
      <c r="C6533" s="76"/>
      <c r="D6533" s="76"/>
      <c r="E6533" s="79">
        <f t="shared" si="178"/>
        <v>0</v>
      </c>
    </row>
    <row r="6534" spans="1:5" x14ac:dyDescent="0.3">
      <c r="A6534" s="171" t="s">
        <v>81</v>
      </c>
      <c r="B6534" s="101">
        <v>100000</v>
      </c>
      <c r="C6534" s="354"/>
      <c r="D6534" s="354"/>
      <c r="E6534" s="79">
        <f t="shared" si="178"/>
        <v>100000</v>
      </c>
    </row>
    <row r="6535" spans="1:5" x14ac:dyDescent="0.3">
      <c r="A6535" s="171" t="s">
        <v>184</v>
      </c>
      <c r="B6535" s="355"/>
      <c r="C6535" s="355"/>
      <c r="D6535" s="355"/>
      <c r="E6535" s="79">
        <f t="shared" si="178"/>
        <v>0</v>
      </c>
    </row>
    <row r="6536" spans="1:5" x14ac:dyDescent="0.3">
      <c r="A6536" s="171" t="s">
        <v>83</v>
      </c>
      <c r="B6536" s="123"/>
      <c r="C6536" s="123"/>
      <c r="D6536" s="123"/>
      <c r="E6536" s="79">
        <f t="shared" si="178"/>
        <v>0</v>
      </c>
    </row>
    <row r="6537" spans="1:5" x14ac:dyDescent="0.3">
      <c r="A6537" s="586" t="s">
        <v>138</v>
      </c>
      <c r="B6537" s="124">
        <v>100000</v>
      </c>
      <c r="C6537" s="444"/>
      <c r="D6537" s="444"/>
      <c r="E6537" s="66">
        <f t="shared" si="178"/>
        <v>100000</v>
      </c>
    </row>
    <row r="6538" spans="1:5" x14ac:dyDescent="0.3">
      <c r="A6538" s="171"/>
      <c r="B6538" s="136"/>
      <c r="C6538" s="136"/>
      <c r="D6538" s="136"/>
      <c r="E6538" s="79">
        <f t="shared" si="178"/>
        <v>0</v>
      </c>
    </row>
    <row r="6539" spans="1:5" x14ac:dyDescent="0.3">
      <c r="A6539" s="169" t="s">
        <v>85</v>
      </c>
      <c r="B6539" s="126"/>
      <c r="C6539" s="126"/>
      <c r="D6539" s="126"/>
      <c r="E6539" s="79">
        <f t="shared" si="178"/>
        <v>0</v>
      </c>
    </row>
    <row r="6540" spans="1:5" x14ac:dyDescent="0.3">
      <c r="A6540" s="171" t="s">
        <v>624</v>
      </c>
      <c r="B6540" s="127">
        <v>2000000</v>
      </c>
      <c r="C6540" s="127"/>
      <c r="D6540" s="127"/>
      <c r="E6540" s="12">
        <f t="shared" si="178"/>
        <v>2000000</v>
      </c>
    </row>
    <row r="6541" spans="1:5" x14ac:dyDescent="0.3">
      <c r="A6541" s="171" t="s">
        <v>397</v>
      </c>
      <c r="B6541" s="364">
        <v>200000</v>
      </c>
      <c r="C6541" s="364"/>
      <c r="D6541" s="364"/>
      <c r="E6541" s="12">
        <f t="shared" si="178"/>
        <v>200000</v>
      </c>
    </row>
    <row r="6542" spans="1:5" x14ac:dyDescent="0.3">
      <c r="A6542" s="171" t="s">
        <v>401</v>
      </c>
      <c r="B6542" s="364">
        <v>10000</v>
      </c>
      <c r="C6542" s="364"/>
      <c r="D6542" s="364"/>
      <c r="E6542" s="12">
        <f t="shared" si="178"/>
        <v>10000</v>
      </c>
    </row>
    <row r="6543" spans="1:5" x14ac:dyDescent="0.3">
      <c r="A6543" s="171" t="s">
        <v>87</v>
      </c>
      <c r="B6543" s="127">
        <v>300000</v>
      </c>
      <c r="C6543" s="150"/>
      <c r="D6543" s="150"/>
      <c r="E6543" s="12">
        <f t="shared" si="178"/>
        <v>300000</v>
      </c>
    </row>
    <row r="6544" spans="1:5" x14ac:dyDescent="0.3">
      <c r="A6544" s="171" t="s">
        <v>88</v>
      </c>
      <c r="B6544" s="364"/>
      <c r="C6544" s="364"/>
      <c r="D6544" s="364"/>
      <c r="E6544" s="12">
        <f t="shared" si="178"/>
        <v>0</v>
      </c>
    </row>
    <row r="6545" spans="1:5" x14ac:dyDescent="0.3">
      <c r="A6545" s="586" t="s">
        <v>138</v>
      </c>
      <c r="B6545" s="130">
        <v>2510000</v>
      </c>
      <c r="C6545" s="366"/>
      <c r="D6545" s="366"/>
      <c r="E6545" s="7">
        <f t="shared" si="178"/>
        <v>2510000</v>
      </c>
    </row>
    <row r="6546" spans="1:5" x14ac:dyDescent="0.3">
      <c r="A6546" s="171"/>
      <c r="B6546" s="136"/>
      <c r="C6546" s="136"/>
      <c r="D6546" s="136"/>
      <c r="E6546" s="79">
        <f t="shared" si="178"/>
        <v>0</v>
      </c>
    </row>
    <row r="6547" spans="1:5" x14ac:dyDescent="0.3">
      <c r="A6547" s="169" t="s">
        <v>98</v>
      </c>
      <c r="B6547" s="136"/>
      <c r="C6547" s="136"/>
      <c r="D6547" s="136"/>
      <c r="E6547" s="79">
        <f t="shared" si="178"/>
        <v>0</v>
      </c>
    </row>
    <row r="6548" spans="1:5" x14ac:dyDescent="0.3">
      <c r="A6548" s="171" t="s">
        <v>406</v>
      </c>
      <c r="B6548" s="136">
        <v>200000</v>
      </c>
      <c r="C6548" s="79"/>
      <c r="D6548" s="79"/>
      <c r="E6548" s="79">
        <f t="shared" si="178"/>
        <v>200000</v>
      </c>
    </row>
    <row r="6549" spans="1:5" x14ac:dyDescent="0.3">
      <c r="A6549" s="586" t="s">
        <v>138</v>
      </c>
      <c r="B6549" s="444">
        <v>200000</v>
      </c>
      <c r="C6549" s="95"/>
      <c r="D6549" s="95"/>
      <c r="E6549" s="95">
        <f t="shared" si="178"/>
        <v>200000</v>
      </c>
    </row>
    <row r="6550" spans="1:5" x14ac:dyDescent="0.3">
      <c r="A6550" s="169" t="s">
        <v>102</v>
      </c>
      <c r="B6550" s="600"/>
      <c r="C6550" s="600"/>
      <c r="D6550" s="600"/>
      <c r="E6550" s="79">
        <f t="shared" si="178"/>
        <v>0</v>
      </c>
    </row>
    <row r="6551" spans="1:5" x14ac:dyDescent="0.3">
      <c r="A6551" s="171" t="s">
        <v>103</v>
      </c>
      <c r="B6551" s="600"/>
      <c r="C6551" s="600"/>
      <c r="D6551" s="600"/>
      <c r="E6551" s="79">
        <f t="shared" si="178"/>
        <v>0</v>
      </c>
    </row>
    <row r="6552" spans="1:5" x14ac:dyDescent="0.3">
      <c r="A6552" s="171" t="s">
        <v>104</v>
      </c>
      <c r="B6552" s="155">
        <v>300000</v>
      </c>
      <c r="C6552" s="155"/>
      <c r="D6552" s="155"/>
      <c r="E6552" s="79">
        <f t="shared" si="178"/>
        <v>300000</v>
      </c>
    </row>
    <row r="6553" spans="1:5" x14ac:dyDescent="0.3">
      <c r="A6553" s="171" t="s">
        <v>2071</v>
      </c>
      <c r="B6553" s="600"/>
      <c r="C6553" s="600"/>
      <c r="D6553" s="600"/>
      <c r="E6553" s="79">
        <f t="shared" si="178"/>
        <v>0</v>
      </c>
    </row>
    <row r="6554" spans="1:5" x14ac:dyDescent="0.3">
      <c r="A6554" s="176" t="s">
        <v>138</v>
      </c>
      <c r="B6554" s="124">
        <v>300000</v>
      </c>
      <c r="C6554" s="124"/>
      <c r="D6554" s="124"/>
      <c r="E6554" s="95">
        <f t="shared" si="178"/>
        <v>300000</v>
      </c>
    </row>
    <row r="6555" spans="1:5" x14ac:dyDescent="0.3">
      <c r="A6555" s="169"/>
      <c r="B6555" s="402"/>
      <c r="C6555" s="402"/>
      <c r="D6555" s="402"/>
      <c r="E6555" s="79">
        <f t="shared" si="178"/>
        <v>0</v>
      </c>
    </row>
    <row r="6556" spans="1:5" x14ac:dyDescent="0.3">
      <c r="A6556" s="586" t="s">
        <v>684</v>
      </c>
      <c r="B6556" s="7">
        <v>4200000</v>
      </c>
      <c r="C6556" s="7"/>
      <c r="D6556" s="7"/>
      <c r="E6556" s="95">
        <f t="shared" si="178"/>
        <v>4200000</v>
      </c>
    </row>
    <row r="6557" spans="1:5" x14ac:dyDescent="0.3">
      <c r="A6557" s="285"/>
      <c r="B6557" s="402"/>
      <c r="C6557" s="402"/>
      <c r="D6557" s="402"/>
      <c r="E6557" s="112"/>
    </row>
    <row r="6558" spans="1:5" x14ac:dyDescent="0.3">
      <c r="A6558" s="22"/>
      <c r="B6558" s="136"/>
      <c r="C6558" s="136"/>
      <c r="D6558" s="136"/>
      <c r="E6558" s="112"/>
    </row>
    <row r="6559" spans="1:5" x14ac:dyDescent="0.3">
      <c r="A6559" s="6" t="s">
        <v>687</v>
      </c>
      <c r="B6559" s="59">
        <f>B6556</f>
        <v>4200000</v>
      </c>
      <c r="C6559" s="59">
        <f>C6556</f>
        <v>0</v>
      </c>
      <c r="D6559" s="59">
        <f>D6556</f>
        <v>0</v>
      </c>
      <c r="E6559" s="59">
        <f>E6556</f>
        <v>4200000</v>
      </c>
    </row>
    <row r="6560" spans="1:5" x14ac:dyDescent="0.3">
      <c r="A6560" s="80"/>
      <c r="B6560" s="123"/>
      <c r="C6560" s="123"/>
      <c r="D6560" s="123"/>
      <c r="E6560" s="123"/>
    </row>
    <row r="6561" spans="1:5" x14ac:dyDescent="0.3">
      <c r="A6561" s="601" t="s">
        <v>2080</v>
      </c>
      <c r="B6561" s="600"/>
      <c r="C6561" s="600"/>
      <c r="D6561" s="600"/>
      <c r="E6561" s="112"/>
    </row>
    <row r="6562" spans="1:5" x14ac:dyDescent="0.3">
      <c r="A6562" s="586" t="s">
        <v>57</v>
      </c>
      <c r="B6562" s="124">
        <v>260000</v>
      </c>
      <c r="C6562" s="124"/>
      <c r="D6562" s="124"/>
      <c r="E6562" s="124">
        <f>B6562+C6562-D6562</f>
        <v>260000</v>
      </c>
    </row>
    <row r="6563" spans="1:5" x14ac:dyDescent="0.3">
      <c r="A6563" s="169" t="s">
        <v>62</v>
      </c>
      <c r="B6563" s="123">
        <v>0</v>
      </c>
      <c r="C6563" s="123"/>
      <c r="D6563" s="123"/>
      <c r="E6563" s="112">
        <f t="shared" ref="E6563:E6588" si="179">B6563+C6563-D6563</f>
        <v>0</v>
      </c>
    </row>
    <row r="6564" spans="1:5" x14ac:dyDescent="0.3">
      <c r="A6564" s="171" t="s">
        <v>63</v>
      </c>
      <c r="B6564" s="136">
        <v>35000</v>
      </c>
      <c r="C6564" s="136"/>
      <c r="D6564" s="136"/>
      <c r="E6564" s="115">
        <f t="shared" si="179"/>
        <v>35000</v>
      </c>
    </row>
    <row r="6565" spans="1:5" x14ac:dyDescent="0.3">
      <c r="A6565" s="171" t="s">
        <v>64</v>
      </c>
      <c r="B6565" s="115">
        <v>5000</v>
      </c>
      <c r="C6565" s="115"/>
      <c r="D6565" s="115"/>
      <c r="E6565" s="115">
        <f t="shared" si="179"/>
        <v>5000</v>
      </c>
    </row>
    <row r="6566" spans="1:5" x14ac:dyDescent="0.3">
      <c r="A6566" s="588" t="s">
        <v>138</v>
      </c>
      <c r="B6566" s="124">
        <v>40000</v>
      </c>
      <c r="C6566" s="124"/>
      <c r="D6566" s="124"/>
      <c r="E6566" s="124">
        <f t="shared" si="179"/>
        <v>40000</v>
      </c>
    </row>
    <row r="6567" spans="1:5" x14ac:dyDescent="0.3">
      <c r="A6567" s="171"/>
      <c r="B6567" s="600"/>
      <c r="C6567" s="600"/>
      <c r="D6567" s="600"/>
      <c r="E6567" s="112">
        <f t="shared" si="179"/>
        <v>0</v>
      </c>
    </row>
    <row r="6568" spans="1:5" x14ac:dyDescent="0.3">
      <c r="A6568" s="169" t="s">
        <v>65</v>
      </c>
      <c r="B6568" s="600"/>
      <c r="C6568" s="600"/>
      <c r="D6568" s="600"/>
      <c r="E6568" s="112">
        <f t="shared" si="179"/>
        <v>0</v>
      </c>
    </row>
    <row r="6569" spans="1:5" x14ac:dyDescent="0.3">
      <c r="A6569" s="171" t="s">
        <v>66</v>
      </c>
      <c r="B6569" s="136">
        <v>5000</v>
      </c>
      <c r="C6569" s="136"/>
      <c r="D6569" s="136"/>
      <c r="E6569" s="115">
        <f t="shared" si="179"/>
        <v>5000</v>
      </c>
    </row>
    <row r="6570" spans="1:5" x14ac:dyDescent="0.3">
      <c r="A6570" s="171" t="s">
        <v>67</v>
      </c>
      <c r="B6570" s="123"/>
      <c r="C6570" s="123"/>
      <c r="D6570" s="123"/>
      <c r="E6570" s="115">
        <f t="shared" si="179"/>
        <v>0</v>
      </c>
    </row>
    <row r="6571" spans="1:5" x14ac:dyDescent="0.3">
      <c r="A6571" s="171" t="s">
        <v>68</v>
      </c>
      <c r="B6571" s="136">
        <v>30000</v>
      </c>
      <c r="C6571" s="136"/>
      <c r="D6571" s="136"/>
      <c r="E6571" s="115">
        <f t="shared" si="179"/>
        <v>30000</v>
      </c>
    </row>
    <row r="6572" spans="1:5" x14ac:dyDescent="0.3">
      <c r="A6572" s="586" t="s">
        <v>138</v>
      </c>
      <c r="B6572" s="444">
        <v>35000</v>
      </c>
      <c r="C6572" s="444"/>
      <c r="D6572" s="444"/>
      <c r="E6572" s="124">
        <f t="shared" si="179"/>
        <v>35000</v>
      </c>
    </row>
    <row r="6573" spans="1:5" x14ac:dyDescent="0.3">
      <c r="A6573" s="171"/>
      <c r="B6573" s="136"/>
      <c r="C6573" s="136"/>
      <c r="D6573" s="136"/>
      <c r="E6573" s="112">
        <f t="shared" si="179"/>
        <v>0</v>
      </c>
    </row>
    <row r="6574" spans="1:5" x14ac:dyDescent="0.3">
      <c r="A6574" s="169" t="s">
        <v>80</v>
      </c>
      <c r="B6574" s="136"/>
      <c r="C6574" s="136"/>
      <c r="D6574" s="136"/>
      <c r="E6574" s="112">
        <f t="shared" si="179"/>
        <v>0</v>
      </c>
    </row>
    <row r="6575" spans="1:5" x14ac:dyDescent="0.3">
      <c r="A6575" s="171" t="s">
        <v>81</v>
      </c>
      <c r="B6575" s="136">
        <v>10000</v>
      </c>
      <c r="C6575" s="136"/>
      <c r="D6575" s="136"/>
      <c r="E6575" s="112">
        <f t="shared" si="179"/>
        <v>10000</v>
      </c>
    </row>
    <row r="6576" spans="1:5" x14ac:dyDescent="0.3">
      <c r="A6576" s="171" t="s">
        <v>184</v>
      </c>
      <c r="B6576" s="123">
        <v>0</v>
      </c>
      <c r="C6576" s="123"/>
      <c r="D6576" s="123"/>
      <c r="E6576" s="112">
        <f t="shared" si="179"/>
        <v>0</v>
      </c>
    </row>
    <row r="6577" spans="1:5" x14ac:dyDescent="0.3">
      <c r="A6577" s="171" t="s">
        <v>83</v>
      </c>
      <c r="B6577" s="136"/>
      <c r="C6577" s="79"/>
      <c r="D6577" s="79"/>
      <c r="E6577" s="112">
        <f t="shared" si="179"/>
        <v>0</v>
      </c>
    </row>
    <row r="6578" spans="1:5" x14ac:dyDescent="0.3">
      <c r="A6578" s="586" t="s">
        <v>138</v>
      </c>
      <c r="B6578" s="444">
        <v>10000</v>
      </c>
      <c r="C6578" s="95"/>
      <c r="D6578" s="95"/>
      <c r="E6578" s="124">
        <f t="shared" si="179"/>
        <v>10000</v>
      </c>
    </row>
    <row r="6579" spans="1:5" x14ac:dyDescent="0.3">
      <c r="A6579" s="171"/>
      <c r="B6579" s="123"/>
      <c r="C6579" s="123"/>
      <c r="D6579" s="123"/>
      <c r="E6579" s="112">
        <f t="shared" si="179"/>
        <v>0</v>
      </c>
    </row>
    <row r="6580" spans="1:5" x14ac:dyDescent="0.3">
      <c r="A6580" s="169" t="s">
        <v>85</v>
      </c>
      <c r="B6580" s="600"/>
      <c r="C6580" s="600"/>
      <c r="D6580" s="600"/>
      <c r="E6580" s="112">
        <f t="shared" si="179"/>
        <v>0</v>
      </c>
    </row>
    <row r="6581" spans="1:5" x14ac:dyDescent="0.3">
      <c r="A6581" s="171" t="s">
        <v>86</v>
      </c>
      <c r="B6581" s="4">
        <v>50000</v>
      </c>
      <c r="C6581" s="4"/>
      <c r="D6581" s="4"/>
      <c r="E6581" s="115">
        <f t="shared" si="179"/>
        <v>50000</v>
      </c>
    </row>
    <row r="6582" spans="1:5" x14ac:dyDescent="0.3">
      <c r="A6582" s="171" t="s">
        <v>87</v>
      </c>
      <c r="B6582" s="4">
        <v>25000</v>
      </c>
      <c r="C6582" s="4"/>
      <c r="D6582" s="4"/>
      <c r="E6582" s="115">
        <f t="shared" si="179"/>
        <v>25000</v>
      </c>
    </row>
    <row r="6583" spans="1:5" x14ac:dyDescent="0.3">
      <c r="A6583" s="171" t="s">
        <v>88</v>
      </c>
      <c r="B6583" s="4">
        <v>0</v>
      </c>
      <c r="C6583" s="602"/>
      <c r="D6583" s="4"/>
      <c r="E6583" s="112">
        <f t="shared" si="179"/>
        <v>0</v>
      </c>
    </row>
    <row r="6584" spans="1:5" x14ac:dyDescent="0.3">
      <c r="A6584" s="586" t="s">
        <v>138</v>
      </c>
      <c r="B6584" s="7">
        <v>75000</v>
      </c>
      <c r="C6584" s="7"/>
      <c r="D6584" s="7"/>
      <c r="E6584" s="124">
        <f t="shared" si="179"/>
        <v>75000</v>
      </c>
    </row>
    <row r="6585" spans="1:5" x14ac:dyDescent="0.3">
      <c r="A6585" s="169" t="s">
        <v>89</v>
      </c>
      <c r="B6585" s="123"/>
      <c r="C6585" s="123"/>
      <c r="D6585" s="123"/>
      <c r="E6585" s="112">
        <f t="shared" si="179"/>
        <v>0</v>
      </c>
    </row>
    <row r="6586" spans="1:5" x14ac:dyDescent="0.3">
      <c r="A6586" s="171" t="s">
        <v>185</v>
      </c>
      <c r="B6586" s="402">
        <v>0</v>
      </c>
      <c r="C6586" s="402"/>
      <c r="D6586" s="402"/>
      <c r="E6586" s="112">
        <f t="shared" si="179"/>
        <v>0</v>
      </c>
    </row>
    <row r="6587" spans="1:5" x14ac:dyDescent="0.3">
      <c r="A6587" s="171" t="s">
        <v>2068</v>
      </c>
      <c r="B6587" s="402">
        <v>0</v>
      </c>
      <c r="C6587" s="402"/>
      <c r="D6587" s="402"/>
      <c r="E6587" s="112">
        <f t="shared" si="179"/>
        <v>0</v>
      </c>
    </row>
    <row r="6588" spans="1:5" x14ac:dyDescent="0.3">
      <c r="A6588" s="586" t="s">
        <v>138</v>
      </c>
      <c r="B6588" s="7">
        <v>0</v>
      </c>
      <c r="C6588" s="7"/>
      <c r="D6588" s="7"/>
      <c r="E6588" s="124">
        <f t="shared" si="179"/>
        <v>0</v>
      </c>
    </row>
    <row r="6589" spans="1:5" x14ac:dyDescent="0.3">
      <c r="A6589" s="169" t="s">
        <v>102</v>
      </c>
      <c r="B6589" s="123"/>
      <c r="C6589" s="123"/>
      <c r="D6589" s="123"/>
      <c r="E6589" s="112">
        <f>B6589+C6589-D6589</f>
        <v>0</v>
      </c>
    </row>
    <row r="6590" spans="1:5" x14ac:dyDescent="0.3">
      <c r="A6590" s="171" t="s">
        <v>103</v>
      </c>
      <c r="B6590" s="365">
        <v>0</v>
      </c>
      <c r="C6590" s="12"/>
      <c r="D6590" s="12"/>
      <c r="E6590" s="131">
        <f>B6590+C6590-D6590</f>
        <v>0</v>
      </c>
    </row>
    <row r="6591" spans="1:5" x14ac:dyDescent="0.3">
      <c r="A6591" s="171" t="s">
        <v>104</v>
      </c>
      <c r="B6591" s="364">
        <v>100000</v>
      </c>
      <c r="C6591" s="12"/>
      <c r="D6591" s="12"/>
      <c r="E6591" s="127">
        <f>B6591+C6591-D6591</f>
        <v>100000</v>
      </c>
    </row>
    <row r="6592" spans="1:5" x14ac:dyDescent="0.3">
      <c r="A6592" s="171" t="s">
        <v>2071</v>
      </c>
      <c r="B6592" s="364">
        <v>0</v>
      </c>
      <c r="C6592" s="12"/>
      <c r="D6592" s="12"/>
      <c r="E6592" s="131">
        <f>B6592+C6592-D6592</f>
        <v>0</v>
      </c>
    </row>
    <row r="6593" spans="1:5" x14ac:dyDescent="0.3">
      <c r="A6593" s="176" t="s">
        <v>138</v>
      </c>
      <c r="B6593" s="130">
        <v>100000</v>
      </c>
      <c r="C6593" s="130"/>
      <c r="D6593" s="130"/>
      <c r="E6593" s="130">
        <f>B6593+C6593-D6593</f>
        <v>100000</v>
      </c>
    </row>
    <row r="6594" spans="1:5" x14ac:dyDescent="0.3">
      <c r="A6594" s="101"/>
      <c r="B6594" s="364"/>
      <c r="C6594" s="12"/>
      <c r="D6594" s="12"/>
      <c r="E6594" s="12"/>
    </row>
    <row r="6595" spans="1:5" x14ac:dyDescent="0.3">
      <c r="A6595" s="6" t="s">
        <v>692</v>
      </c>
      <c r="B6595" s="130">
        <v>260000</v>
      </c>
      <c r="C6595" s="130"/>
      <c r="D6595" s="130"/>
      <c r="E6595" s="130">
        <f>B6595+C6595-D6595</f>
        <v>260000</v>
      </c>
    </row>
    <row r="6596" spans="1:5" x14ac:dyDescent="0.3">
      <c r="A6596" s="22"/>
      <c r="B6596" s="365"/>
      <c r="C6596" s="12"/>
      <c r="D6596" s="12"/>
      <c r="E6596" s="12"/>
    </row>
    <row r="6597" spans="1:5" x14ac:dyDescent="0.3">
      <c r="A6597" s="22" t="s">
        <v>2081</v>
      </c>
      <c r="B6597" s="365"/>
      <c r="C6597" s="48"/>
      <c r="D6597" s="48"/>
      <c r="E6597" s="48"/>
    </row>
    <row r="6598" spans="1:5" x14ac:dyDescent="0.3">
      <c r="A6598" s="586" t="s">
        <v>57</v>
      </c>
      <c r="B6598" s="130">
        <v>2200000</v>
      </c>
      <c r="C6598" s="59"/>
      <c r="D6598" s="59"/>
      <c r="E6598" s="7">
        <f>B6598+C6598-D6598</f>
        <v>2200000</v>
      </c>
    </row>
    <row r="6599" spans="1:5" x14ac:dyDescent="0.3">
      <c r="A6599" s="169" t="s">
        <v>58</v>
      </c>
      <c r="B6599" s="364"/>
      <c r="C6599" s="12"/>
      <c r="D6599" s="12"/>
      <c r="E6599" s="12"/>
    </row>
    <row r="6600" spans="1:5" x14ac:dyDescent="0.3">
      <c r="A6600" s="587" t="s">
        <v>59</v>
      </c>
      <c r="B6600" s="131"/>
      <c r="C6600" s="141"/>
      <c r="D6600" s="141"/>
      <c r="E6600" s="141"/>
    </row>
    <row r="6601" spans="1:5" x14ac:dyDescent="0.3">
      <c r="A6601" s="171" t="s">
        <v>60</v>
      </c>
      <c r="B6601" s="127">
        <v>60000</v>
      </c>
      <c r="C6601" s="150"/>
      <c r="D6601" s="150"/>
      <c r="E6601" s="127">
        <f>B6601+C6601-D6601</f>
        <v>60000</v>
      </c>
    </row>
    <row r="6602" spans="1:5" x14ac:dyDescent="0.3">
      <c r="A6602" s="586" t="s">
        <v>138</v>
      </c>
      <c r="B6602" s="130">
        <v>60000</v>
      </c>
      <c r="C6602" s="130"/>
      <c r="D6602" s="130"/>
      <c r="E6602" s="130">
        <f>B6602+C6602-D6602</f>
        <v>60000</v>
      </c>
    </row>
    <row r="6603" spans="1:5" x14ac:dyDescent="0.3">
      <c r="A6603" s="169"/>
      <c r="B6603" s="141"/>
      <c r="C6603" s="12"/>
      <c r="D6603" s="12"/>
      <c r="E6603" s="12"/>
    </row>
    <row r="6604" spans="1:5" x14ac:dyDescent="0.3">
      <c r="A6604" s="169" t="s">
        <v>62</v>
      </c>
      <c r="B6604" s="141"/>
      <c r="C6604" s="141"/>
      <c r="D6604" s="141"/>
      <c r="E6604" s="141"/>
    </row>
    <row r="6605" spans="1:5" x14ac:dyDescent="0.3">
      <c r="A6605" s="171" t="s">
        <v>63</v>
      </c>
      <c r="B6605" s="12">
        <v>100000</v>
      </c>
      <c r="C6605" s="12"/>
      <c r="D6605" s="12"/>
      <c r="E6605" s="12">
        <f>B6605+C6605-D6605</f>
        <v>100000</v>
      </c>
    </row>
    <row r="6606" spans="1:5" x14ac:dyDescent="0.3">
      <c r="A6606" s="171" t="s">
        <v>64</v>
      </c>
      <c r="B6606" s="12">
        <v>10000</v>
      </c>
      <c r="C6606" s="12"/>
      <c r="D6606" s="12"/>
      <c r="E6606" s="12">
        <f>B6606+C6606-D6606</f>
        <v>10000</v>
      </c>
    </row>
    <row r="6607" spans="1:5" x14ac:dyDescent="0.3">
      <c r="A6607" s="588" t="s">
        <v>138</v>
      </c>
      <c r="B6607" s="7">
        <v>110000</v>
      </c>
      <c r="C6607" s="7"/>
      <c r="D6607" s="7"/>
      <c r="E6607" s="7">
        <f>E6605+E6606</f>
        <v>110000</v>
      </c>
    </row>
    <row r="6608" spans="1:5" x14ac:dyDescent="0.3">
      <c r="A6608" s="171"/>
      <c r="B6608" s="76"/>
      <c r="C6608" s="76"/>
      <c r="D6608" s="76"/>
      <c r="E6608" s="76"/>
    </row>
    <row r="6609" spans="1:5" x14ac:dyDescent="0.3">
      <c r="A6609" s="169" t="s">
        <v>65</v>
      </c>
      <c r="B6609" s="77"/>
      <c r="C6609" s="77"/>
      <c r="D6609" s="77"/>
      <c r="E6609" s="77"/>
    </row>
    <row r="6610" spans="1:5" x14ac:dyDescent="0.3">
      <c r="A6610" s="171" t="s">
        <v>66</v>
      </c>
      <c r="B6610" s="72">
        <v>100000</v>
      </c>
      <c r="C6610" s="77"/>
      <c r="D6610" s="77"/>
      <c r="E6610" s="72">
        <f>B6610+C6610-D6610</f>
        <v>100000</v>
      </c>
    </row>
    <row r="6611" spans="1:5" x14ac:dyDescent="0.3">
      <c r="A6611" s="171" t="s">
        <v>67</v>
      </c>
      <c r="B6611" s="72">
        <v>300000</v>
      </c>
      <c r="C6611" s="77"/>
      <c r="D6611" s="77"/>
      <c r="E6611" s="72">
        <f>B6611+C6611-D6611</f>
        <v>300000</v>
      </c>
    </row>
    <row r="6612" spans="1:5" x14ac:dyDescent="0.3">
      <c r="A6612" s="171" t="s">
        <v>68</v>
      </c>
      <c r="B6612" s="359">
        <v>330000</v>
      </c>
      <c r="C6612" s="359"/>
      <c r="D6612" s="359"/>
      <c r="E6612" s="72">
        <f>B6612+C6612-D6612</f>
        <v>330000</v>
      </c>
    </row>
    <row r="6613" spans="1:5" x14ac:dyDescent="0.3">
      <c r="A6613" s="586" t="s">
        <v>138</v>
      </c>
      <c r="B6613" s="220">
        <v>730000</v>
      </c>
      <c r="C6613" s="161"/>
      <c r="D6613" s="161"/>
      <c r="E6613" s="217">
        <f>B6613+C6613-D6613</f>
        <v>730000</v>
      </c>
    </row>
    <row r="6614" spans="1:5" x14ac:dyDescent="0.3">
      <c r="A6614" s="169"/>
      <c r="B6614" s="355"/>
      <c r="C6614" s="355"/>
      <c r="D6614" s="355"/>
      <c r="E6614" s="355"/>
    </row>
    <row r="6615" spans="1:5" x14ac:dyDescent="0.3">
      <c r="A6615" s="169" t="s">
        <v>72</v>
      </c>
      <c r="B6615" s="123"/>
      <c r="C6615" s="123"/>
      <c r="D6615" s="123"/>
      <c r="E6615" s="123"/>
    </row>
    <row r="6616" spans="1:5" x14ac:dyDescent="0.3">
      <c r="A6616" s="171" t="s">
        <v>73</v>
      </c>
      <c r="B6616" s="136">
        <v>10000</v>
      </c>
      <c r="C6616" s="136"/>
      <c r="D6616" s="136"/>
      <c r="E6616" s="115">
        <f>B6616+C6616-D6616</f>
        <v>10000</v>
      </c>
    </row>
    <row r="6617" spans="1:5" x14ac:dyDescent="0.3">
      <c r="A6617" s="171" t="s">
        <v>74</v>
      </c>
      <c r="B6617" s="136"/>
      <c r="C6617" s="136"/>
      <c r="D6617" s="136"/>
      <c r="E6617" s="112">
        <f t="shared" ref="E6617:E6648" si="180">B6617+C6617-D6617</f>
        <v>0</v>
      </c>
    </row>
    <row r="6618" spans="1:5" x14ac:dyDescent="0.3">
      <c r="A6618" s="210" t="s">
        <v>146</v>
      </c>
      <c r="B6618" s="123"/>
      <c r="C6618" s="123"/>
      <c r="D6618" s="123"/>
      <c r="E6618" s="112">
        <f t="shared" si="180"/>
        <v>0</v>
      </c>
    </row>
    <row r="6619" spans="1:5" x14ac:dyDescent="0.3">
      <c r="A6619" s="586" t="s">
        <v>138</v>
      </c>
      <c r="B6619" s="124">
        <v>10000</v>
      </c>
      <c r="C6619" s="124"/>
      <c r="D6619" s="124"/>
      <c r="E6619" s="124">
        <f t="shared" si="180"/>
        <v>10000</v>
      </c>
    </row>
    <row r="6620" spans="1:5" x14ac:dyDescent="0.3">
      <c r="A6620" s="171"/>
      <c r="B6620" s="123"/>
      <c r="C6620" s="123"/>
      <c r="D6620" s="123"/>
      <c r="E6620" s="112">
        <f t="shared" si="180"/>
        <v>0</v>
      </c>
    </row>
    <row r="6621" spans="1:5" x14ac:dyDescent="0.3">
      <c r="A6621" s="171"/>
      <c r="B6621" s="115"/>
      <c r="C6621" s="115"/>
      <c r="D6621" s="115"/>
      <c r="E6621" s="112">
        <f t="shared" si="180"/>
        <v>0</v>
      </c>
    </row>
    <row r="6622" spans="1:5" x14ac:dyDescent="0.3">
      <c r="A6622" s="169" t="s">
        <v>80</v>
      </c>
      <c r="B6622" s="123"/>
      <c r="C6622" s="123"/>
      <c r="D6622" s="123"/>
      <c r="E6622" s="112">
        <f t="shared" si="180"/>
        <v>0</v>
      </c>
    </row>
    <row r="6623" spans="1:5" x14ac:dyDescent="0.3">
      <c r="A6623" s="171" t="s">
        <v>81</v>
      </c>
      <c r="B6623" s="136">
        <v>100000</v>
      </c>
      <c r="C6623" s="136"/>
      <c r="D6623" s="136"/>
      <c r="E6623" s="115">
        <f t="shared" si="180"/>
        <v>100000</v>
      </c>
    </row>
    <row r="6624" spans="1:5" x14ac:dyDescent="0.3">
      <c r="A6624" s="171" t="s">
        <v>184</v>
      </c>
      <c r="B6624" s="115"/>
      <c r="C6624" s="115"/>
      <c r="D6624" s="115"/>
      <c r="E6624" s="112">
        <f t="shared" si="180"/>
        <v>0</v>
      </c>
    </row>
    <row r="6625" spans="1:5" x14ac:dyDescent="0.3">
      <c r="A6625" s="171" t="s">
        <v>83</v>
      </c>
      <c r="B6625" s="123"/>
      <c r="C6625" s="123"/>
      <c r="D6625" s="123"/>
      <c r="E6625" s="112">
        <f t="shared" si="180"/>
        <v>0</v>
      </c>
    </row>
    <row r="6626" spans="1:5" x14ac:dyDescent="0.3">
      <c r="A6626" s="586" t="s">
        <v>138</v>
      </c>
      <c r="B6626" s="124">
        <v>100000</v>
      </c>
      <c r="C6626" s="124"/>
      <c r="D6626" s="124"/>
      <c r="E6626" s="124">
        <f t="shared" si="180"/>
        <v>100000</v>
      </c>
    </row>
    <row r="6627" spans="1:5" x14ac:dyDescent="0.3">
      <c r="A6627" s="171"/>
      <c r="B6627" s="600"/>
      <c r="C6627" s="600"/>
      <c r="D6627" s="600"/>
      <c r="E6627" s="112">
        <f t="shared" si="180"/>
        <v>0</v>
      </c>
    </row>
    <row r="6628" spans="1:5" x14ac:dyDescent="0.3">
      <c r="A6628" s="169" t="s">
        <v>85</v>
      </c>
      <c r="B6628" s="115"/>
      <c r="C6628" s="136"/>
      <c r="D6628" s="136"/>
      <c r="E6628" s="112">
        <f t="shared" si="180"/>
        <v>0</v>
      </c>
    </row>
    <row r="6629" spans="1:5" x14ac:dyDescent="0.3">
      <c r="A6629" s="171" t="s">
        <v>86</v>
      </c>
      <c r="B6629" s="115">
        <v>300000</v>
      </c>
      <c r="C6629" s="136"/>
      <c r="D6629" s="136"/>
      <c r="E6629" s="115">
        <f t="shared" si="180"/>
        <v>300000</v>
      </c>
    </row>
    <row r="6630" spans="1:5" x14ac:dyDescent="0.3">
      <c r="A6630" s="171" t="s">
        <v>87</v>
      </c>
      <c r="B6630" s="115">
        <v>200000</v>
      </c>
      <c r="C6630" s="136"/>
      <c r="D6630" s="136"/>
      <c r="E6630" s="115">
        <f t="shared" si="180"/>
        <v>200000</v>
      </c>
    </row>
    <row r="6631" spans="1:5" x14ac:dyDescent="0.3">
      <c r="A6631" s="171" t="s">
        <v>88</v>
      </c>
      <c r="B6631" s="115">
        <v>50000</v>
      </c>
      <c r="C6631" s="136"/>
      <c r="D6631" s="136"/>
      <c r="E6631" s="115">
        <f t="shared" si="180"/>
        <v>50000</v>
      </c>
    </row>
    <row r="6632" spans="1:5" x14ac:dyDescent="0.3">
      <c r="A6632" s="586" t="s">
        <v>138</v>
      </c>
      <c r="B6632" s="444">
        <v>550000</v>
      </c>
      <c r="C6632" s="444"/>
      <c r="D6632" s="444"/>
      <c r="E6632" s="124">
        <f t="shared" si="180"/>
        <v>550000</v>
      </c>
    </row>
    <row r="6633" spans="1:5" x14ac:dyDescent="0.3">
      <c r="A6633" s="169" t="s">
        <v>89</v>
      </c>
      <c r="B6633" s="127"/>
      <c r="C6633" s="364"/>
      <c r="D6633" s="364"/>
      <c r="E6633" s="131">
        <f t="shared" si="180"/>
        <v>0</v>
      </c>
    </row>
    <row r="6634" spans="1:5" x14ac:dyDescent="0.3">
      <c r="A6634" s="171" t="s">
        <v>185</v>
      </c>
      <c r="B6634" s="131"/>
      <c r="C6634" s="141"/>
      <c r="D6634" s="141"/>
      <c r="E6634" s="131">
        <f t="shared" si="180"/>
        <v>0</v>
      </c>
    </row>
    <row r="6635" spans="1:5" x14ac:dyDescent="0.3">
      <c r="A6635" s="171" t="s">
        <v>2068</v>
      </c>
      <c r="B6635" s="127">
        <v>30000</v>
      </c>
      <c r="C6635" s="364"/>
      <c r="D6635" s="364"/>
      <c r="E6635" s="127">
        <f t="shared" si="180"/>
        <v>30000</v>
      </c>
    </row>
    <row r="6636" spans="1:5" x14ac:dyDescent="0.3">
      <c r="A6636" s="586" t="s">
        <v>138</v>
      </c>
      <c r="B6636" s="130">
        <v>30000</v>
      </c>
      <c r="C6636" s="130"/>
      <c r="D6636" s="130"/>
      <c r="E6636" s="130">
        <f t="shared" si="180"/>
        <v>30000</v>
      </c>
    </row>
    <row r="6637" spans="1:5" x14ac:dyDescent="0.3">
      <c r="A6637" s="171"/>
      <c r="B6637" s="131"/>
      <c r="C6637" s="364"/>
      <c r="D6637" s="364"/>
      <c r="E6637" s="131">
        <f t="shared" si="180"/>
        <v>0</v>
      </c>
    </row>
    <row r="6638" spans="1:5" x14ac:dyDescent="0.3">
      <c r="A6638" s="169" t="s">
        <v>91</v>
      </c>
      <c r="B6638" s="131"/>
      <c r="C6638" s="141"/>
      <c r="D6638" s="141"/>
      <c r="E6638" s="131">
        <f t="shared" si="180"/>
        <v>0</v>
      </c>
    </row>
    <row r="6639" spans="1:5" x14ac:dyDescent="0.3">
      <c r="A6639" s="171" t="s">
        <v>92</v>
      </c>
      <c r="B6639" s="127">
        <v>10000</v>
      </c>
      <c r="C6639" s="364"/>
      <c r="D6639" s="364"/>
      <c r="E6639" s="127">
        <f t="shared" si="180"/>
        <v>10000</v>
      </c>
    </row>
    <row r="6640" spans="1:5" x14ac:dyDescent="0.3">
      <c r="A6640" s="586" t="s">
        <v>138</v>
      </c>
      <c r="B6640" s="130">
        <v>10000</v>
      </c>
      <c r="C6640" s="130"/>
      <c r="D6640" s="130"/>
      <c r="E6640" s="130">
        <f t="shared" si="180"/>
        <v>10000</v>
      </c>
    </row>
    <row r="6641" spans="1:5" x14ac:dyDescent="0.3">
      <c r="A6641" s="171"/>
      <c r="B6641" s="603"/>
      <c r="C6641" s="604"/>
      <c r="D6641" s="604"/>
      <c r="E6641" s="131">
        <f t="shared" si="180"/>
        <v>0</v>
      </c>
    </row>
    <row r="6642" spans="1:5" x14ac:dyDescent="0.3">
      <c r="A6642" s="169" t="s">
        <v>102</v>
      </c>
      <c r="B6642" s="329"/>
      <c r="C6642" s="61"/>
      <c r="D6642" s="61"/>
      <c r="E6642" s="127">
        <f t="shared" si="180"/>
        <v>0</v>
      </c>
    </row>
    <row r="6643" spans="1:5" x14ac:dyDescent="0.3">
      <c r="A6643" s="171" t="s">
        <v>103</v>
      </c>
      <c r="B6643" s="329">
        <v>300000</v>
      </c>
      <c r="C6643" s="605"/>
      <c r="D6643" s="605"/>
      <c r="E6643" s="127">
        <f t="shared" si="180"/>
        <v>300000</v>
      </c>
    </row>
    <row r="6644" spans="1:5" x14ac:dyDescent="0.3">
      <c r="A6644" s="171" t="s">
        <v>104</v>
      </c>
      <c r="B6644" s="606">
        <v>300000</v>
      </c>
      <c r="C6644" s="606"/>
      <c r="D6644" s="606"/>
      <c r="E6644" s="127">
        <f t="shared" si="180"/>
        <v>300000</v>
      </c>
    </row>
    <row r="6645" spans="1:5" x14ac:dyDescent="0.3">
      <c r="A6645" s="171" t="s">
        <v>2071</v>
      </c>
      <c r="B6645" s="131"/>
      <c r="C6645" s="141"/>
      <c r="D6645" s="141"/>
      <c r="E6645" s="131">
        <f t="shared" si="180"/>
        <v>0</v>
      </c>
    </row>
    <row r="6646" spans="1:5" x14ac:dyDescent="0.3">
      <c r="A6646" s="586" t="s">
        <v>138</v>
      </c>
      <c r="B6646" s="130">
        <v>600000</v>
      </c>
      <c r="C6646" s="366"/>
      <c r="D6646" s="366"/>
      <c r="E6646" s="130">
        <f t="shared" si="180"/>
        <v>600000</v>
      </c>
    </row>
    <row r="6647" spans="1:5" x14ac:dyDescent="0.3">
      <c r="A6647" s="169"/>
      <c r="B6647" s="127"/>
      <c r="C6647" s="364"/>
      <c r="D6647" s="364"/>
      <c r="E6647" s="131">
        <f t="shared" si="180"/>
        <v>0</v>
      </c>
    </row>
    <row r="6648" spans="1:5" x14ac:dyDescent="0.3">
      <c r="A6648" s="586" t="s">
        <v>684</v>
      </c>
      <c r="B6648" s="130">
        <v>2200000</v>
      </c>
      <c r="C6648" s="130"/>
      <c r="D6648" s="130"/>
      <c r="E6648" s="130">
        <f t="shared" si="180"/>
        <v>2200000</v>
      </c>
    </row>
    <row r="6649" spans="1:5" x14ac:dyDescent="0.3">
      <c r="A6649" s="22"/>
      <c r="B6649" s="364"/>
      <c r="C6649" s="364"/>
      <c r="D6649" s="364"/>
      <c r="E6649" s="131"/>
    </row>
    <row r="6650" spans="1:5" x14ac:dyDescent="0.3">
      <c r="A6650" s="6" t="s">
        <v>687</v>
      </c>
      <c r="B6650" s="130">
        <f>B6648</f>
        <v>2200000</v>
      </c>
      <c r="C6650" s="130"/>
      <c r="D6650" s="130"/>
      <c r="E6650" s="130">
        <f>E6648</f>
        <v>2200000</v>
      </c>
    </row>
    <row r="6651" spans="1:5" x14ac:dyDescent="0.3">
      <c r="A6651" s="101"/>
      <c r="B6651" s="365"/>
      <c r="C6651" s="365"/>
      <c r="D6651" s="365"/>
      <c r="E6651" s="131"/>
    </row>
    <row r="6652" spans="1:5" x14ac:dyDescent="0.3">
      <c r="A6652" s="22" t="s">
        <v>2082</v>
      </c>
      <c r="B6652" s="141"/>
      <c r="C6652" s="141"/>
      <c r="D6652" s="141"/>
      <c r="E6652" s="141"/>
    </row>
    <row r="6653" spans="1:5" x14ac:dyDescent="0.3">
      <c r="A6653" s="22"/>
      <c r="B6653" s="364"/>
      <c r="C6653" s="364"/>
      <c r="D6653" s="364"/>
      <c r="E6653" s="127"/>
    </row>
    <row r="6654" spans="1:5" x14ac:dyDescent="0.3">
      <c r="A6654" s="586" t="s">
        <v>57</v>
      </c>
      <c r="B6654" s="130">
        <v>1320000</v>
      </c>
      <c r="C6654" s="130"/>
      <c r="D6654" s="130"/>
      <c r="E6654" s="130">
        <f>B6654+C6654-D6654</f>
        <v>1320000</v>
      </c>
    </row>
    <row r="6655" spans="1:5" x14ac:dyDescent="0.3">
      <c r="A6655" s="169" t="s">
        <v>58</v>
      </c>
      <c r="B6655" s="104"/>
      <c r="C6655" s="104"/>
      <c r="D6655" s="104"/>
      <c r="E6655" s="104">
        <f t="shared" ref="E6655:E6702" si="181">B6655+C6655-D6655</f>
        <v>0</v>
      </c>
    </row>
    <row r="6656" spans="1:5" x14ac:dyDescent="0.3">
      <c r="A6656" s="587" t="s">
        <v>59</v>
      </c>
      <c r="B6656" s="327"/>
      <c r="C6656" s="327"/>
      <c r="D6656" s="327"/>
      <c r="E6656" s="104">
        <f t="shared" si="181"/>
        <v>0</v>
      </c>
    </row>
    <row r="6657" spans="1:5" x14ac:dyDescent="0.3">
      <c r="A6657" s="171" t="s">
        <v>60</v>
      </c>
      <c r="B6657" s="346">
        <v>60000</v>
      </c>
      <c r="C6657" s="346"/>
      <c r="D6657" s="346"/>
      <c r="E6657" s="104">
        <f t="shared" si="181"/>
        <v>60000</v>
      </c>
    </row>
    <row r="6658" spans="1:5" x14ac:dyDescent="0.3">
      <c r="A6658" s="176" t="s">
        <v>138</v>
      </c>
      <c r="B6658" s="164">
        <v>60000</v>
      </c>
      <c r="C6658" s="164"/>
      <c r="D6658" s="164"/>
      <c r="E6658" s="344">
        <f t="shared" si="181"/>
        <v>60000</v>
      </c>
    </row>
    <row r="6659" spans="1:5" x14ac:dyDescent="0.3">
      <c r="A6659" s="169"/>
      <c r="B6659" s="346"/>
      <c r="C6659" s="346"/>
      <c r="D6659" s="346"/>
      <c r="E6659" s="104">
        <f t="shared" si="181"/>
        <v>0</v>
      </c>
    </row>
    <row r="6660" spans="1:5" x14ac:dyDescent="0.3">
      <c r="A6660" s="169" t="s">
        <v>62</v>
      </c>
      <c r="B6660" s="346"/>
      <c r="C6660" s="346"/>
      <c r="D6660" s="346"/>
      <c r="E6660" s="104">
        <f t="shared" si="181"/>
        <v>0</v>
      </c>
    </row>
    <row r="6661" spans="1:5" x14ac:dyDescent="0.3">
      <c r="A6661" s="171" t="s">
        <v>63</v>
      </c>
      <c r="B6661" s="346">
        <v>60000</v>
      </c>
      <c r="C6661" s="346"/>
      <c r="D6661" s="346"/>
      <c r="E6661" s="104">
        <f t="shared" si="181"/>
        <v>60000</v>
      </c>
    </row>
    <row r="6662" spans="1:5" x14ac:dyDescent="0.3">
      <c r="A6662" s="171" t="s">
        <v>64</v>
      </c>
      <c r="B6662" s="346">
        <v>10000</v>
      </c>
      <c r="C6662" s="346"/>
      <c r="D6662" s="346"/>
      <c r="E6662" s="104">
        <f t="shared" si="181"/>
        <v>10000</v>
      </c>
    </row>
    <row r="6663" spans="1:5" x14ac:dyDescent="0.3">
      <c r="A6663" s="588" t="s">
        <v>138</v>
      </c>
      <c r="B6663" s="164">
        <v>70000</v>
      </c>
      <c r="C6663" s="164"/>
      <c r="D6663" s="164"/>
      <c r="E6663" s="344">
        <f t="shared" si="181"/>
        <v>70000</v>
      </c>
    </row>
    <row r="6664" spans="1:5" x14ac:dyDescent="0.3">
      <c r="A6664" s="171"/>
      <c r="B6664" s="350"/>
      <c r="C6664" s="350"/>
      <c r="D6664" s="350"/>
      <c r="E6664" s="104">
        <f t="shared" si="181"/>
        <v>0</v>
      </c>
    </row>
    <row r="6665" spans="1:5" x14ac:dyDescent="0.3">
      <c r="A6665" s="169" t="s">
        <v>65</v>
      </c>
      <c r="B6665" s="350"/>
      <c r="C6665" s="350"/>
      <c r="D6665" s="350"/>
      <c r="E6665" s="104">
        <f t="shared" si="181"/>
        <v>0</v>
      </c>
    </row>
    <row r="6666" spans="1:5" x14ac:dyDescent="0.3">
      <c r="A6666" s="171" t="s">
        <v>66</v>
      </c>
      <c r="B6666" s="104">
        <v>100000</v>
      </c>
      <c r="C6666" s="350"/>
      <c r="D6666" s="350"/>
      <c r="E6666" s="104">
        <f t="shared" si="181"/>
        <v>100000</v>
      </c>
    </row>
    <row r="6667" spans="1:5" x14ac:dyDescent="0.3">
      <c r="A6667" s="171" t="s">
        <v>67</v>
      </c>
      <c r="B6667" s="104">
        <v>100000</v>
      </c>
      <c r="C6667" s="327"/>
      <c r="D6667" s="327"/>
      <c r="E6667" s="104">
        <f t="shared" si="181"/>
        <v>100000</v>
      </c>
    </row>
    <row r="6668" spans="1:5" x14ac:dyDescent="0.3">
      <c r="A6668" s="171" t="s">
        <v>68</v>
      </c>
      <c r="B6668" s="104">
        <v>300000</v>
      </c>
      <c r="C6668" s="350"/>
      <c r="D6668" s="350"/>
      <c r="E6668" s="104">
        <f t="shared" si="181"/>
        <v>300000</v>
      </c>
    </row>
    <row r="6669" spans="1:5" x14ac:dyDescent="0.3">
      <c r="A6669" s="176" t="s">
        <v>138</v>
      </c>
      <c r="B6669" s="164">
        <v>500000</v>
      </c>
      <c r="C6669" s="164"/>
      <c r="D6669" s="164"/>
      <c r="E6669" s="344">
        <f t="shared" si="181"/>
        <v>500000</v>
      </c>
    </row>
    <row r="6670" spans="1:5" x14ac:dyDescent="0.3">
      <c r="A6670" s="169"/>
      <c r="B6670" s="607"/>
      <c r="C6670" s="607"/>
      <c r="D6670" s="607"/>
      <c r="E6670" s="104">
        <f t="shared" si="181"/>
        <v>0</v>
      </c>
    </row>
    <row r="6671" spans="1:5" x14ac:dyDescent="0.3">
      <c r="A6671" s="169" t="s">
        <v>72</v>
      </c>
      <c r="B6671" s="350"/>
      <c r="C6671" s="350"/>
      <c r="D6671" s="350"/>
      <c r="E6671" s="104">
        <f t="shared" si="181"/>
        <v>0</v>
      </c>
    </row>
    <row r="6672" spans="1:5" x14ac:dyDescent="0.3">
      <c r="A6672" s="171" t="s">
        <v>73</v>
      </c>
      <c r="B6672" s="104">
        <v>10000</v>
      </c>
      <c r="C6672" s="327"/>
      <c r="D6672" s="327"/>
      <c r="E6672" s="104">
        <f t="shared" si="181"/>
        <v>10000</v>
      </c>
    </row>
    <row r="6673" spans="1:5" x14ac:dyDescent="0.3">
      <c r="A6673" s="171" t="s">
        <v>74</v>
      </c>
      <c r="B6673" s="350"/>
      <c r="C6673" s="350"/>
      <c r="D6673" s="350"/>
      <c r="E6673" s="104">
        <f t="shared" si="181"/>
        <v>0</v>
      </c>
    </row>
    <row r="6674" spans="1:5" x14ac:dyDescent="0.3">
      <c r="A6674" s="210" t="s">
        <v>146</v>
      </c>
      <c r="B6674" s="331"/>
      <c r="C6674" s="331"/>
      <c r="D6674" s="331"/>
      <c r="E6674" s="104">
        <f t="shared" si="181"/>
        <v>0</v>
      </c>
    </row>
    <row r="6675" spans="1:5" x14ac:dyDescent="0.3">
      <c r="A6675" s="586" t="s">
        <v>138</v>
      </c>
      <c r="B6675" s="66">
        <v>10000</v>
      </c>
      <c r="C6675" s="66"/>
      <c r="D6675" s="66"/>
      <c r="E6675" s="164">
        <f t="shared" si="181"/>
        <v>10000</v>
      </c>
    </row>
    <row r="6676" spans="1:5" x14ac:dyDescent="0.3">
      <c r="A6676" s="171"/>
      <c r="B6676" s="331"/>
      <c r="C6676" s="331"/>
      <c r="D6676" s="331"/>
      <c r="E6676" s="104">
        <f t="shared" si="181"/>
        <v>0</v>
      </c>
    </row>
    <row r="6677" spans="1:5" x14ac:dyDescent="0.3">
      <c r="A6677" s="169" t="s">
        <v>80</v>
      </c>
      <c r="B6677" s="79"/>
      <c r="C6677" s="79"/>
      <c r="D6677" s="79"/>
      <c r="E6677" s="104">
        <f t="shared" si="181"/>
        <v>0</v>
      </c>
    </row>
    <row r="6678" spans="1:5" x14ac:dyDescent="0.3">
      <c r="A6678" s="171" t="s">
        <v>81</v>
      </c>
      <c r="B6678" s="79">
        <v>50000</v>
      </c>
      <c r="C6678" s="79"/>
      <c r="D6678" s="79"/>
      <c r="E6678" s="104">
        <f t="shared" si="181"/>
        <v>50000</v>
      </c>
    </row>
    <row r="6679" spans="1:5" x14ac:dyDescent="0.3">
      <c r="A6679" s="586" t="s">
        <v>138</v>
      </c>
      <c r="B6679" s="66">
        <v>50000</v>
      </c>
      <c r="C6679" s="66"/>
      <c r="D6679" s="66"/>
      <c r="E6679" s="164">
        <f t="shared" si="181"/>
        <v>50000</v>
      </c>
    </row>
    <row r="6680" spans="1:5" x14ac:dyDescent="0.3">
      <c r="A6680" s="171"/>
      <c r="B6680" s="331"/>
      <c r="C6680" s="331"/>
      <c r="D6680" s="331"/>
      <c r="E6680" s="104">
        <f t="shared" si="181"/>
        <v>0</v>
      </c>
    </row>
    <row r="6681" spans="1:5" x14ac:dyDescent="0.3">
      <c r="A6681" s="169" t="s">
        <v>85</v>
      </c>
      <c r="B6681" s="76"/>
      <c r="C6681" s="76"/>
      <c r="D6681" s="76"/>
      <c r="E6681" s="104">
        <f t="shared" si="181"/>
        <v>0</v>
      </c>
    </row>
    <row r="6682" spans="1:5" x14ac:dyDescent="0.3">
      <c r="A6682" s="171" t="s">
        <v>86</v>
      </c>
      <c r="B6682" s="104">
        <v>150000</v>
      </c>
      <c r="C6682" s="165"/>
      <c r="D6682" s="165"/>
      <c r="E6682" s="104">
        <f t="shared" si="181"/>
        <v>150000</v>
      </c>
    </row>
    <row r="6683" spans="1:5" x14ac:dyDescent="0.3">
      <c r="A6683" s="171" t="s">
        <v>87</v>
      </c>
      <c r="B6683" s="104">
        <v>100000</v>
      </c>
      <c r="C6683" s="104"/>
      <c r="D6683" s="104"/>
      <c r="E6683" s="104">
        <f t="shared" si="181"/>
        <v>100000</v>
      </c>
    </row>
    <row r="6684" spans="1:5" x14ac:dyDescent="0.3">
      <c r="A6684" s="171" t="s">
        <v>88</v>
      </c>
      <c r="B6684" s="104">
        <v>50000</v>
      </c>
      <c r="C6684" s="104"/>
      <c r="D6684" s="104"/>
      <c r="E6684" s="104">
        <f t="shared" si="181"/>
        <v>50000</v>
      </c>
    </row>
    <row r="6685" spans="1:5" x14ac:dyDescent="0.3">
      <c r="A6685" s="586" t="s">
        <v>138</v>
      </c>
      <c r="B6685" s="164">
        <v>300000</v>
      </c>
      <c r="C6685" s="164"/>
      <c r="D6685" s="164"/>
      <c r="E6685" s="164">
        <f t="shared" si="181"/>
        <v>300000</v>
      </c>
    </row>
    <row r="6686" spans="1:5" x14ac:dyDescent="0.3">
      <c r="A6686" s="169" t="s">
        <v>89</v>
      </c>
      <c r="B6686" s="327"/>
      <c r="C6686" s="327"/>
      <c r="D6686" s="327"/>
      <c r="E6686" s="104">
        <f t="shared" si="181"/>
        <v>0</v>
      </c>
    </row>
    <row r="6687" spans="1:5" x14ac:dyDescent="0.3">
      <c r="A6687" s="171" t="s">
        <v>185</v>
      </c>
      <c r="B6687" s="104"/>
      <c r="C6687" s="104"/>
      <c r="D6687" s="104"/>
      <c r="E6687" s="104">
        <f t="shared" si="181"/>
        <v>0</v>
      </c>
    </row>
    <row r="6688" spans="1:5" x14ac:dyDescent="0.3">
      <c r="A6688" s="171" t="s">
        <v>2068</v>
      </c>
      <c r="B6688" s="104">
        <v>20000</v>
      </c>
      <c r="C6688" s="104"/>
      <c r="D6688" s="104"/>
      <c r="E6688" s="104">
        <f t="shared" si="181"/>
        <v>20000</v>
      </c>
    </row>
    <row r="6689" spans="1:5" x14ac:dyDescent="0.3">
      <c r="A6689" s="586" t="s">
        <v>138</v>
      </c>
      <c r="B6689" s="164">
        <v>20000</v>
      </c>
      <c r="C6689" s="164"/>
      <c r="D6689" s="164"/>
      <c r="E6689" s="164">
        <f t="shared" si="181"/>
        <v>20000</v>
      </c>
    </row>
    <row r="6690" spans="1:5" x14ac:dyDescent="0.3">
      <c r="A6690" s="171"/>
      <c r="B6690" s="104"/>
      <c r="C6690" s="326"/>
      <c r="D6690" s="326"/>
      <c r="E6690" s="104">
        <f t="shared" si="181"/>
        <v>0</v>
      </c>
    </row>
    <row r="6691" spans="1:5" x14ac:dyDescent="0.3">
      <c r="A6691" s="169" t="s">
        <v>91</v>
      </c>
      <c r="B6691" s="104"/>
      <c r="C6691" s="104"/>
      <c r="D6691" s="104"/>
      <c r="E6691" s="104">
        <f t="shared" si="181"/>
        <v>0</v>
      </c>
    </row>
    <row r="6692" spans="1:5" x14ac:dyDescent="0.3">
      <c r="A6692" s="171" t="s">
        <v>92</v>
      </c>
      <c r="B6692" s="104">
        <v>10000</v>
      </c>
      <c r="C6692" s="104"/>
      <c r="D6692" s="104"/>
      <c r="E6692" s="104">
        <f t="shared" si="181"/>
        <v>10000</v>
      </c>
    </row>
    <row r="6693" spans="1:5" x14ac:dyDescent="0.3">
      <c r="A6693" s="176" t="s">
        <v>138</v>
      </c>
      <c r="B6693" s="164">
        <v>10000</v>
      </c>
      <c r="C6693" s="164"/>
      <c r="D6693" s="164"/>
      <c r="E6693" s="164">
        <f t="shared" si="181"/>
        <v>10000</v>
      </c>
    </row>
    <row r="6694" spans="1:5" x14ac:dyDescent="0.3">
      <c r="A6694" s="171"/>
      <c r="B6694" s="104"/>
      <c r="C6694" s="104"/>
      <c r="D6694" s="104"/>
      <c r="E6694" s="104">
        <f t="shared" si="181"/>
        <v>0</v>
      </c>
    </row>
    <row r="6695" spans="1:5" x14ac:dyDescent="0.3">
      <c r="A6695" s="169" t="s">
        <v>102</v>
      </c>
      <c r="B6695" s="104"/>
      <c r="C6695" s="326"/>
      <c r="D6695" s="326"/>
      <c r="E6695" s="104">
        <f t="shared" si="181"/>
        <v>0</v>
      </c>
    </row>
    <row r="6696" spans="1:5" x14ac:dyDescent="0.3">
      <c r="A6696" s="171" t="s">
        <v>103</v>
      </c>
      <c r="B6696" s="104">
        <v>100000</v>
      </c>
      <c r="C6696" s="327"/>
      <c r="D6696" s="327"/>
      <c r="E6696" s="104">
        <f t="shared" si="181"/>
        <v>100000</v>
      </c>
    </row>
    <row r="6697" spans="1:5" x14ac:dyDescent="0.3">
      <c r="A6697" s="171" t="s">
        <v>104</v>
      </c>
      <c r="B6697" s="348">
        <v>200000</v>
      </c>
      <c r="C6697" s="608"/>
      <c r="D6697" s="608"/>
      <c r="E6697" s="104">
        <f t="shared" si="181"/>
        <v>200000</v>
      </c>
    </row>
    <row r="6698" spans="1:5" x14ac:dyDescent="0.3">
      <c r="A6698" s="171" t="s">
        <v>2071</v>
      </c>
      <c r="B6698" s="213"/>
      <c r="C6698" s="212"/>
      <c r="D6698" s="212"/>
      <c r="E6698" s="104">
        <f t="shared" si="181"/>
        <v>0</v>
      </c>
    </row>
    <row r="6699" spans="1:5" x14ac:dyDescent="0.3">
      <c r="A6699" s="586" t="s">
        <v>138</v>
      </c>
      <c r="B6699" s="164">
        <v>300000</v>
      </c>
      <c r="C6699" s="164"/>
      <c r="D6699" s="164"/>
      <c r="E6699" s="344">
        <f t="shared" si="181"/>
        <v>300000</v>
      </c>
    </row>
    <row r="6700" spans="1:5" x14ac:dyDescent="0.3">
      <c r="A6700" s="171"/>
      <c r="B6700" s="326"/>
      <c r="C6700" s="326"/>
      <c r="D6700" s="326"/>
      <c r="E6700" s="104">
        <f t="shared" si="181"/>
        <v>0</v>
      </c>
    </row>
    <row r="6701" spans="1:5" x14ac:dyDescent="0.3">
      <c r="A6701" s="169"/>
      <c r="B6701" s="104"/>
      <c r="C6701" s="104"/>
      <c r="D6701" s="104"/>
      <c r="E6701" s="104">
        <f t="shared" si="181"/>
        <v>0</v>
      </c>
    </row>
    <row r="6702" spans="1:5" x14ac:dyDescent="0.3">
      <c r="A6702" s="586" t="s">
        <v>684</v>
      </c>
      <c r="B6702" s="344">
        <v>1320000</v>
      </c>
      <c r="C6702" s="344"/>
      <c r="D6702" s="344"/>
      <c r="E6702" s="164">
        <f t="shared" si="181"/>
        <v>1320000</v>
      </c>
    </row>
    <row r="6703" spans="1:5" x14ac:dyDescent="0.3">
      <c r="A6703" s="609"/>
      <c r="B6703" s="327"/>
      <c r="C6703" s="327"/>
      <c r="D6703" s="327"/>
      <c r="E6703" s="327"/>
    </row>
    <row r="6704" spans="1:5" x14ac:dyDescent="0.3">
      <c r="A6704" s="176" t="s">
        <v>687</v>
      </c>
      <c r="B6704" s="164">
        <f>B6702</f>
        <v>1320000</v>
      </c>
      <c r="C6704" s="164"/>
      <c r="D6704" s="164"/>
      <c r="E6704" s="164">
        <f>E6702</f>
        <v>1320000</v>
      </c>
    </row>
    <row r="6705" spans="1:5" x14ac:dyDescent="0.3">
      <c r="A6705" s="178"/>
      <c r="B6705" s="104"/>
      <c r="C6705" s="104"/>
      <c r="D6705" s="104"/>
      <c r="E6705" s="104"/>
    </row>
    <row r="6706" spans="1:5" x14ac:dyDescent="0.3">
      <c r="A6706" s="177" t="s">
        <v>2083</v>
      </c>
      <c r="B6706" s="104"/>
      <c r="C6706" s="104"/>
      <c r="D6706" s="104"/>
      <c r="E6706" s="104"/>
    </row>
    <row r="6707" spans="1:5" x14ac:dyDescent="0.3">
      <c r="A6707" s="586" t="s">
        <v>57</v>
      </c>
      <c r="B6707" s="164">
        <f>B6805+B6809</f>
        <v>54274385</v>
      </c>
      <c r="C6707" s="164">
        <f>C6805+C6809</f>
        <v>28560500</v>
      </c>
      <c r="D6707" s="164">
        <f>D6805+D6809</f>
        <v>0</v>
      </c>
      <c r="E6707" s="164">
        <f>E6805+E6809</f>
        <v>82834885</v>
      </c>
    </row>
    <row r="6708" spans="1:5" x14ac:dyDescent="0.3">
      <c r="A6708" s="169" t="s">
        <v>58</v>
      </c>
      <c r="B6708" s="104"/>
      <c r="C6708" s="104"/>
      <c r="D6708" s="104"/>
      <c r="E6708" s="326">
        <f t="shared" ref="E6708:E6771" si="182">B6708+C6708-D6708</f>
        <v>0</v>
      </c>
    </row>
    <row r="6709" spans="1:5" x14ac:dyDescent="0.3">
      <c r="A6709" s="587" t="s">
        <v>59</v>
      </c>
      <c r="B6709" s="104"/>
      <c r="C6709" s="104"/>
      <c r="D6709" s="104"/>
      <c r="E6709" s="326">
        <f t="shared" si="182"/>
        <v>0</v>
      </c>
    </row>
    <row r="6710" spans="1:5" x14ac:dyDescent="0.3">
      <c r="A6710" s="171" t="s">
        <v>60</v>
      </c>
      <c r="B6710" s="104">
        <v>3706680</v>
      </c>
      <c r="C6710" s="104"/>
      <c r="D6710" s="104"/>
      <c r="E6710" s="104">
        <f t="shared" si="182"/>
        <v>3706680</v>
      </c>
    </row>
    <row r="6711" spans="1:5" x14ac:dyDescent="0.3">
      <c r="A6711" s="171" t="s">
        <v>2084</v>
      </c>
      <c r="B6711" s="104"/>
      <c r="C6711" s="104"/>
      <c r="D6711" s="104"/>
      <c r="E6711" s="104">
        <f t="shared" si="182"/>
        <v>0</v>
      </c>
    </row>
    <row r="6712" spans="1:5" x14ac:dyDescent="0.3">
      <c r="A6712" s="171" t="s">
        <v>2074</v>
      </c>
      <c r="B6712" s="104"/>
      <c r="C6712" s="104"/>
      <c r="D6712" s="104"/>
      <c r="E6712" s="104">
        <f t="shared" si="182"/>
        <v>0</v>
      </c>
    </row>
    <row r="6713" spans="1:5" x14ac:dyDescent="0.3">
      <c r="A6713" s="171" t="s">
        <v>390</v>
      </c>
      <c r="B6713" s="104">
        <v>75100</v>
      </c>
      <c r="C6713" s="104"/>
      <c r="D6713" s="104"/>
      <c r="E6713" s="104">
        <f t="shared" si="182"/>
        <v>75100</v>
      </c>
    </row>
    <row r="6714" spans="1:5" x14ac:dyDescent="0.3">
      <c r="A6714" s="586" t="s">
        <v>138</v>
      </c>
      <c r="B6714" s="164">
        <v>3781780</v>
      </c>
      <c r="C6714" s="164"/>
      <c r="D6714" s="164"/>
      <c r="E6714" s="164">
        <f t="shared" si="182"/>
        <v>3781780</v>
      </c>
    </row>
    <row r="6715" spans="1:5" x14ac:dyDescent="0.3">
      <c r="A6715" s="169"/>
      <c r="B6715" s="104"/>
      <c r="C6715" s="104"/>
      <c r="D6715" s="104"/>
      <c r="E6715" s="326">
        <f t="shared" si="182"/>
        <v>0</v>
      </c>
    </row>
    <row r="6716" spans="1:5" x14ac:dyDescent="0.3">
      <c r="A6716" s="169" t="s">
        <v>62</v>
      </c>
      <c r="B6716" s="610"/>
      <c r="C6716" s="610"/>
      <c r="D6716" s="104"/>
      <c r="E6716" s="326">
        <f t="shared" si="182"/>
        <v>0</v>
      </c>
    </row>
    <row r="6717" spans="1:5" x14ac:dyDescent="0.3">
      <c r="A6717" s="171" t="s">
        <v>63</v>
      </c>
      <c r="B6717" s="104">
        <v>452000</v>
      </c>
      <c r="C6717" s="104"/>
      <c r="D6717" s="104"/>
      <c r="E6717" s="104">
        <f t="shared" si="182"/>
        <v>452000</v>
      </c>
    </row>
    <row r="6718" spans="1:5" x14ac:dyDescent="0.3">
      <c r="A6718" s="171" t="s">
        <v>64</v>
      </c>
      <c r="B6718" s="104">
        <v>58500</v>
      </c>
      <c r="C6718" s="104"/>
      <c r="D6718" s="104"/>
      <c r="E6718" s="104">
        <f t="shared" si="182"/>
        <v>58500</v>
      </c>
    </row>
    <row r="6719" spans="1:5" x14ac:dyDescent="0.3">
      <c r="A6719" s="588" t="s">
        <v>138</v>
      </c>
      <c r="B6719" s="344">
        <v>510500</v>
      </c>
      <c r="C6719" s="344"/>
      <c r="D6719" s="344"/>
      <c r="E6719" s="164">
        <f t="shared" si="182"/>
        <v>510500</v>
      </c>
    </row>
    <row r="6720" spans="1:5" x14ac:dyDescent="0.3">
      <c r="A6720" s="171"/>
      <c r="B6720" s="327"/>
      <c r="C6720" s="327"/>
      <c r="D6720" s="327"/>
      <c r="E6720" s="326">
        <f t="shared" si="182"/>
        <v>0</v>
      </c>
    </row>
    <row r="6721" spans="1:5" x14ac:dyDescent="0.3">
      <c r="A6721" s="169" t="s">
        <v>65</v>
      </c>
      <c r="B6721" s="104"/>
      <c r="C6721" s="104"/>
      <c r="D6721" s="104"/>
      <c r="E6721" s="104">
        <f t="shared" si="182"/>
        <v>0</v>
      </c>
    </row>
    <row r="6722" spans="1:5" x14ac:dyDescent="0.3">
      <c r="A6722" s="171" t="s">
        <v>66</v>
      </c>
      <c r="B6722" s="104">
        <v>4245250</v>
      </c>
      <c r="C6722" s="104"/>
      <c r="D6722" s="104"/>
      <c r="E6722" s="104">
        <f t="shared" si="182"/>
        <v>4245250</v>
      </c>
    </row>
    <row r="6723" spans="1:5" x14ac:dyDescent="0.3">
      <c r="A6723" s="171" t="s">
        <v>67</v>
      </c>
      <c r="B6723" s="611">
        <v>200500</v>
      </c>
      <c r="C6723" s="611"/>
      <c r="D6723" s="611"/>
      <c r="E6723" s="104">
        <f t="shared" si="182"/>
        <v>200500</v>
      </c>
    </row>
    <row r="6724" spans="1:5" x14ac:dyDescent="0.3">
      <c r="A6724" s="171" t="s">
        <v>68</v>
      </c>
      <c r="B6724" s="104">
        <v>3430850</v>
      </c>
      <c r="C6724" s="104"/>
      <c r="D6724" s="104"/>
      <c r="E6724" s="104">
        <f t="shared" si="182"/>
        <v>3430850</v>
      </c>
    </row>
    <row r="6725" spans="1:5" x14ac:dyDescent="0.3">
      <c r="A6725" s="586" t="s">
        <v>138</v>
      </c>
      <c r="B6725" s="164">
        <v>7876600</v>
      </c>
      <c r="C6725" s="344"/>
      <c r="D6725" s="344"/>
      <c r="E6725" s="164">
        <f t="shared" si="182"/>
        <v>7876600</v>
      </c>
    </row>
    <row r="6726" spans="1:5" x14ac:dyDescent="0.3">
      <c r="A6726" s="169"/>
      <c r="B6726" s="327"/>
      <c r="C6726" s="327"/>
      <c r="D6726" s="327"/>
      <c r="E6726" s="326">
        <f t="shared" si="182"/>
        <v>0</v>
      </c>
    </row>
    <row r="6727" spans="1:5" x14ac:dyDescent="0.3">
      <c r="A6727" s="169" t="s">
        <v>72</v>
      </c>
      <c r="B6727" s="326"/>
      <c r="C6727" s="326"/>
      <c r="D6727" s="326"/>
      <c r="E6727" s="326">
        <f t="shared" si="182"/>
        <v>0</v>
      </c>
    </row>
    <row r="6728" spans="1:5" x14ac:dyDescent="0.3">
      <c r="A6728" s="171" t="s">
        <v>73</v>
      </c>
      <c r="B6728" s="104">
        <v>100300</v>
      </c>
      <c r="C6728" s="104"/>
      <c r="D6728" s="104"/>
      <c r="E6728" s="104">
        <f t="shared" si="182"/>
        <v>100300</v>
      </c>
    </row>
    <row r="6729" spans="1:5" x14ac:dyDescent="0.3">
      <c r="A6729" s="171" t="s">
        <v>74</v>
      </c>
      <c r="B6729" s="327"/>
      <c r="C6729" s="327"/>
      <c r="D6729" s="327"/>
      <c r="E6729" s="326">
        <f t="shared" si="182"/>
        <v>0</v>
      </c>
    </row>
    <row r="6730" spans="1:5" x14ac:dyDescent="0.3">
      <c r="A6730" s="210" t="s">
        <v>146</v>
      </c>
      <c r="B6730" s="326"/>
      <c r="C6730" s="326"/>
      <c r="D6730" s="326"/>
      <c r="E6730" s="326">
        <f t="shared" si="182"/>
        <v>0</v>
      </c>
    </row>
    <row r="6731" spans="1:5" x14ac:dyDescent="0.3">
      <c r="A6731" s="586" t="s">
        <v>138</v>
      </c>
      <c r="B6731" s="164">
        <v>100300</v>
      </c>
      <c r="C6731" s="164"/>
      <c r="D6731" s="164"/>
      <c r="E6731" s="164">
        <f t="shared" si="182"/>
        <v>100300</v>
      </c>
    </row>
    <row r="6732" spans="1:5" x14ac:dyDescent="0.3">
      <c r="A6732" s="171"/>
      <c r="B6732" s="612"/>
      <c r="C6732" s="612"/>
      <c r="D6732" s="612"/>
      <c r="E6732" s="326">
        <f t="shared" si="182"/>
        <v>0</v>
      </c>
    </row>
    <row r="6733" spans="1:5" x14ac:dyDescent="0.3">
      <c r="A6733" s="169" t="s">
        <v>80</v>
      </c>
      <c r="B6733" s="104"/>
      <c r="C6733" s="104"/>
      <c r="D6733" s="104"/>
      <c r="E6733" s="326">
        <f t="shared" si="182"/>
        <v>0</v>
      </c>
    </row>
    <row r="6734" spans="1:5" x14ac:dyDescent="0.3">
      <c r="A6734" s="171" t="s">
        <v>81</v>
      </c>
      <c r="B6734" s="104">
        <v>3804600</v>
      </c>
      <c r="C6734" s="165"/>
      <c r="D6734" s="165"/>
      <c r="E6734" s="104">
        <f t="shared" si="182"/>
        <v>3804600</v>
      </c>
    </row>
    <row r="6735" spans="1:5" x14ac:dyDescent="0.3">
      <c r="A6735" s="171" t="s">
        <v>184</v>
      </c>
      <c r="B6735" s="104">
        <v>4603413</v>
      </c>
      <c r="C6735" s="104"/>
      <c r="D6735" s="104"/>
      <c r="E6735" s="104">
        <f t="shared" si="182"/>
        <v>4603413</v>
      </c>
    </row>
    <row r="6736" spans="1:5" x14ac:dyDescent="0.3">
      <c r="A6736" s="171" t="s">
        <v>83</v>
      </c>
      <c r="B6736" s="104"/>
      <c r="C6736" s="346"/>
      <c r="D6736" s="104"/>
      <c r="E6736" s="326">
        <f t="shared" si="182"/>
        <v>0</v>
      </c>
    </row>
    <row r="6737" spans="1:5" x14ac:dyDescent="0.3">
      <c r="A6737" s="168" t="s">
        <v>138</v>
      </c>
      <c r="B6737" s="164">
        <v>8408013</v>
      </c>
      <c r="C6737" s="164"/>
      <c r="D6737" s="164"/>
      <c r="E6737" s="164">
        <f t="shared" si="182"/>
        <v>8408013</v>
      </c>
    </row>
    <row r="6738" spans="1:5" x14ac:dyDescent="0.3">
      <c r="A6738" s="171"/>
      <c r="B6738" s="104"/>
      <c r="C6738" s="104"/>
      <c r="D6738" s="104"/>
      <c r="E6738" s="326">
        <f t="shared" si="182"/>
        <v>0</v>
      </c>
    </row>
    <row r="6739" spans="1:5" x14ac:dyDescent="0.3">
      <c r="A6739" s="169" t="s">
        <v>85</v>
      </c>
      <c r="B6739" s="611"/>
      <c r="C6739" s="611"/>
      <c r="D6739" s="611"/>
      <c r="E6739" s="104">
        <f t="shared" si="182"/>
        <v>0</v>
      </c>
    </row>
    <row r="6740" spans="1:5" x14ac:dyDescent="0.3">
      <c r="A6740" s="171" t="s">
        <v>392</v>
      </c>
      <c r="B6740" s="104">
        <v>30000</v>
      </c>
      <c r="C6740" s="104"/>
      <c r="D6740" s="104"/>
      <c r="E6740" s="104">
        <f t="shared" si="182"/>
        <v>30000</v>
      </c>
    </row>
    <row r="6741" spans="1:5" x14ac:dyDescent="0.3">
      <c r="A6741" s="171" t="s">
        <v>393</v>
      </c>
      <c r="B6741" s="104">
        <v>2423820</v>
      </c>
      <c r="C6741" s="104"/>
      <c r="D6741" s="104"/>
      <c r="E6741" s="104">
        <f t="shared" si="182"/>
        <v>2423820</v>
      </c>
    </row>
    <row r="6742" spans="1:5" x14ac:dyDescent="0.3">
      <c r="A6742" s="171" t="s">
        <v>2062</v>
      </c>
      <c r="B6742" s="611"/>
      <c r="C6742" s="611"/>
      <c r="D6742" s="611"/>
      <c r="E6742" s="104">
        <f t="shared" si="182"/>
        <v>0</v>
      </c>
    </row>
    <row r="6743" spans="1:5" x14ac:dyDescent="0.3">
      <c r="A6743" s="171" t="s">
        <v>2063</v>
      </c>
      <c r="B6743" s="104">
        <v>21500</v>
      </c>
      <c r="C6743" s="104"/>
      <c r="D6743" s="104"/>
      <c r="E6743" s="104">
        <f t="shared" si="182"/>
        <v>21500</v>
      </c>
    </row>
    <row r="6744" spans="1:5" x14ac:dyDescent="0.3">
      <c r="A6744" s="171" t="s">
        <v>623</v>
      </c>
      <c r="B6744" s="104">
        <v>63100</v>
      </c>
      <c r="C6744" s="104"/>
      <c r="D6744" s="104"/>
      <c r="E6744" s="104">
        <f t="shared" si="182"/>
        <v>63100</v>
      </c>
    </row>
    <row r="6745" spans="1:5" x14ac:dyDescent="0.3">
      <c r="A6745" s="171" t="s">
        <v>2064</v>
      </c>
      <c r="B6745" s="611"/>
      <c r="C6745" s="611"/>
      <c r="D6745" s="611"/>
      <c r="E6745" s="104">
        <f t="shared" si="182"/>
        <v>0</v>
      </c>
    </row>
    <row r="6746" spans="1:5" x14ac:dyDescent="0.3">
      <c r="A6746" s="171" t="s">
        <v>394</v>
      </c>
      <c r="B6746" s="104">
        <v>212800</v>
      </c>
      <c r="C6746" s="104"/>
      <c r="D6746" s="104"/>
      <c r="E6746" s="104">
        <f t="shared" si="182"/>
        <v>212800</v>
      </c>
    </row>
    <row r="6747" spans="1:5" x14ac:dyDescent="0.3">
      <c r="A6747" s="171" t="s">
        <v>624</v>
      </c>
      <c r="B6747" s="104"/>
      <c r="C6747" s="346"/>
      <c r="D6747" s="104"/>
      <c r="E6747" s="104">
        <f t="shared" si="182"/>
        <v>0</v>
      </c>
    </row>
    <row r="6748" spans="1:5" x14ac:dyDescent="0.3">
      <c r="A6748" s="171" t="s">
        <v>395</v>
      </c>
      <c r="B6748" s="104"/>
      <c r="C6748" s="104"/>
      <c r="D6748" s="104"/>
      <c r="E6748" s="104">
        <f t="shared" si="182"/>
        <v>0</v>
      </c>
    </row>
    <row r="6749" spans="1:5" x14ac:dyDescent="0.3">
      <c r="A6749" s="171" t="s">
        <v>396</v>
      </c>
      <c r="B6749" s="104">
        <v>110300</v>
      </c>
      <c r="C6749" s="104"/>
      <c r="D6749" s="104"/>
      <c r="E6749" s="104">
        <f t="shared" si="182"/>
        <v>110300</v>
      </c>
    </row>
    <row r="6750" spans="1:5" x14ac:dyDescent="0.3">
      <c r="A6750" s="171" t="s">
        <v>397</v>
      </c>
      <c r="B6750" s="104">
        <v>54300</v>
      </c>
      <c r="C6750" s="104"/>
      <c r="D6750" s="104"/>
      <c r="E6750" s="104">
        <f t="shared" si="182"/>
        <v>54300</v>
      </c>
    </row>
    <row r="6751" spans="1:5" x14ac:dyDescent="0.3">
      <c r="A6751" s="171" t="s">
        <v>2065</v>
      </c>
      <c r="B6751" s="104"/>
      <c r="C6751" s="104"/>
      <c r="D6751" s="104"/>
      <c r="E6751" s="104">
        <f t="shared" si="182"/>
        <v>0</v>
      </c>
    </row>
    <row r="6752" spans="1:5" x14ac:dyDescent="0.3">
      <c r="A6752" s="171" t="s">
        <v>2066</v>
      </c>
      <c r="B6752" s="104"/>
      <c r="C6752" s="104"/>
      <c r="D6752" s="104"/>
      <c r="E6752" s="104">
        <f t="shared" si="182"/>
        <v>0</v>
      </c>
    </row>
    <row r="6753" spans="1:5" x14ac:dyDescent="0.3">
      <c r="A6753" s="171" t="s">
        <v>401</v>
      </c>
      <c r="B6753" s="104">
        <v>28300</v>
      </c>
      <c r="C6753" s="327"/>
      <c r="D6753" s="327"/>
      <c r="E6753" s="104">
        <f t="shared" si="182"/>
        <v>28300</v>
      </c>
    </row>
    <row r="6754" spans="1:5" x14ac:dyDescent="0.3">
      <c r="A6754" s="171" t="s">
        <v>2067</v>
      </c>
      <c r="B6754" s="104">
        <v>41950</v>
      </c>
      <c r="C6754" s="104"/>
      <c r="D6754" s="104"/>
      <c r="E6754" s="104">
        <f t="shared" si="182"/>
        <v>41950</v>
      </c>
    </row>
    <row r="6755" spans="1:5" x14ac:dyDescent="0.3">
      <c r="A6755" s="171" t="s">
        <v>86</v>
      </c>
      <c r="B6755" s="104">
        <v>3005400</v>
      </c>
      <c r="C6755" s="610"/>
      <c r="D6755" s="104"/>
      <c r="E6755" s="104">
        <f t="shared" si="182"/>
        <v>3005400</v>
      </c>
    </row>
    <row r="6756" spans="1:5" x14ac:dyDescent="0.3">
      <c r="A6756" s="171" t="s">
        <v>87</v>
      </c>
      <c r="B6756" s="104">
        <v>96900</v>
      </c>
      <c r="C6756" s="610"/>
      <c r="D6756" s="104"/>
      <c r="E6756" s="104">
        <f t="shared" si="182"/>
        <v>96900</v>
      </c>
    </row>
    <row r="6757" spans="1:5" x14ac:dyDescent="0.3">
      <c r="A6757" s="171" t="s">
        <v>88</v>
      </c>
      <c r="B6757" s="104">
        <v>3114822</v>
      </c>
      <c r="C6757" s="327"/>
      <c r="D6757" s="327"/>
      <c r="E6757" s="104">
        <f t="shared" si="182"/>
        <v>3114822</v>
      </c>
    </row>
    <row r="6758" spans="1:5" x14ac:dyDescent="0.3">
      <c r="A6758" s="205" t="s">
        <v>6</v>
      </c>
      <c r="B6758" s="164">
        <v>9203192</v>
      </c>
      <c r="C6758" s="164"/>
      <c r="D6758" s="164"/>
      <c r="E6758" s="164">
        <f t="shared" si="182"/>
        <v>9203192</v>
      </c>
    </row>
    <row r="6759" spans="1:5" x14ac:dyDescent="0.3">
      <c r="A6759" s="169" t="s">
        <v>89</v>
      </c>
      <c r="B6759" s="104"/>
      <c r="C6759" s="104"/>
      <c r="D6759" s="104"/>
      <c r="E6759" s="326">
        <f t="shared" si="182"/>
        <v>0</v>
      </c>
    </row>
    <row r="6760" spans="1:5" x14ac:dyDescent="0.3">
      <c r="A6760" s="171" t="s">
        <v>185</v>
      </c>
      <c r="B6760" s="104">
        <v>95000</v>
      </c>
      <c r="C6760" s="327"/>
      <c r="D6760" s="327"/>
      <c r="E6760" s="104">
        <f t="shared" si="182"/>
        <v>95000</v>
      </c>
    </row>
    <row r="6761" spans="1:5" x14ac:dyDescent="0.3">
      <c r="A6761" s="171" t="s">
        <v>2068</v>
      </c>
      <c r="B6761" s="104">
        <v>136100</v>
      </c>
      <c r="C6761" s="104"/>
      <c r="D6761" s="104"/>
      <c r="E6761" s="104">
        <f t="shared" si="182"/>
        <v>136100</v>
      </c>
    </row>
    <row r="6762" spans="1:5" x14ac:dyDescent="0.3">
      <c r="A6762" s="205" t="s">
        <v>6</v>
      </c>
      <c r="B6762" s="164">
        <v>231100</v>
      </c>
      <c r="C6762" s="344"/>
      <c r="D6762" s="344"/>
      <c r="E6762" s="164">
        <f t="shared" si="182"/>
        <v>231100</v>
      </c>
    </row>
    <row r="6763" spans="1:5" x14ac:dyDescent="0.3">
      <c r="A6763" s="171"/>
      <c r="B6763" s="104"/>
      <c r="C6763" s="610"/>
      <c r="D6763" s="104"/>
      <c r="E6763" s="326">
        <f t="shared" si="182"/>
        <v>0</v>
      </c>
    </row>
    <row r="6764" spans="1:5" x14ac:dyDescent="0.3">
      <c r="A6764" s="169" t="s">
        <v>91</v>
      </c>
      <c r="B6764" s="104"/>
      <c r="C6764" s="104"/>
      <c r="D6764" s="104"/>
      <c r="E6764" s="326">
        <f t="shared" si="182"/>
        <v>0</v>
      </c>
    </row>
    <row r="6765" spans="1:5" x14ac:dyDescent="0.3">
      <c r="A6765" s="171" t="s">
        <v>92</v>
      </c>
      <c r="B6765" s="104">
        <v>19100</v>
      </c>
      <c r="C6765" s="611"/>
      <c r="D6765" s="611"/>
      <c r="E6765" s="104">
        <f t="shared" si="182"/>
        <v>19100</v>
      </c>
    </row>
    <row r="6766" spans="1:5" x14ac:dyDescent="0.3">
      <c r="A6766" s="205" t="s">
        <v>6</v>
      </c>
      <c r="B6766" s="164">
        <f>B6765</f>
        <v>19100</v>
      </c>
      <c r="C6766" s="164"/>
      <c r="D6766" s="164"/>
      <c r="E6766" s="164">
        <f t="shared" si="182"/>
        <v>19100</v>
      </c>
    </row>
    <row r="6767" spans="1:5" x14ac:dyDescent="0.3">
      <c r="A6767" s="171"/>
      <c r="B6767" s="104"/>
      <c r="C6767" s="104"/>
      <c r="D6767" s="104"/>
      <c r="E6767" s="326">
        <f t="shared" si="182"/>
        <v>0</v>
      </c>
    </row>
    <row r="6768" spans="1:5" x14ac:dyDescent="0.3">
      <c r="A6768" s="169" t="s">
        <v>186</v>
      </c>
      <c r="B6768" s="104"/>
      <c r="C6768" s="104"/>
      <c r="D6768" s="104"/>
      <c r="E6768" s="326">
        <f t="shared" si="182"/>
        <v>0</v>
      </c>
    </row>
    <row r="6769" spans="1:5" x14ac:dyDescent="0.3">
      <c r="A6769" s="171" t="s">
        <v>96</v>
      </c>
      <c r="B6769" s="104"/>
      <c r="C6769" s="104"/>
      <c r="D6769" s="104"/>
      <c r="E6769" s="104">
        <f t="shared" si="182"/>
        <v>0</v>
      </c>
    </row>
    <row r="6770" spans="1:5" x14ac:dyDescent="0.3">
      <c r="A6770" s="171" t="s">
        <v>97</v>
      </c>
      <c r="B6770" s="104">
        <v>19500</v>
      </c>
      <c r="C6770" s="104"/>
      <c r="D6770" s="104"/>
      <c r="E6770" s="104">
        <f t="shared" si="182"/>
        <v>19500</v>
      </c>
    </row>
    <row r="6771" spans="1:5" x14ac:dyDescent="0.3">
      <c r="A6771" s="171" t="s">
        <v>287</v>
      </c>
      <c r="B6771" s="326"/>
      <c r="C6771" s="326"/>
      <c r="D6771" s="326"/>
      <c r="E6771" s="326">
        <f t="shared" si="182"/>
        <v>0</v>
      </c>
    </row>
    <row r="6772" spans="1:5" x14ac:dyDescent="0.3">
      <c r="A6772" s="171" t="s">
        <v>404</v>
      </c>
      <c r="B6772" s="104">
        <v>15000</v>
      </c>
      <c r="C6772" s="104"/>
      <c r="D6772" s="104"/>
      <c r="E6772" s="104">
        <f t="shared" ref="E6772:E6873" si="183">B6772+C6772-D6772</f>
        <v>15000</v>
      </c>
    </row>
    <row r="6773" spans="1:5" x14ac:dyDescent="0.3">
      <c r="A6773" s="205" t="s">
        <v>6</v>
      </c>
      <c r="B6773" s="164">
        <v>34500</v>
      </c>
      <c r="C6773" s="164"/>
      <c r="D6773" s="164"/>
      <c r="E6773" s="164">
        <f t="shared" si="183"/>
        <v>34500</v>
      </c>
    </row>
    <row r="6774" spans="1:5" x14ac:dyDescent="0.3">
      <c r="A6774" s="171"/>
      <c r="B6774" s="326"/>
      <c r="C6774" s="326"/>
      <c r="D6774" s="326"/>
      <c r="E6774" s="326">
        <f t="shared" si="183"/>
        <v>0</v>
      </c>
    </row>
    <row r="6775" spans="1:5" x14ac:dyDescent="0.3">
      <c r="A6775" s="169" t="s">
        <v>98</v>
      </c>
      <c r="B6775" s="104"/>
      <c r="C6775" s="326"/>
      <c r="D6775" s="104"/>
      <c r="E6775" s="326">
        <f t="shared" si="183"/>
        <v>0</v>
      </c>
    </row>
    <row r="6776" spans="1:5" x14ac:dyDescent="0.3">
      <c r="A6776" s="171" t="s">
        <v>626</v>
      </c>
      <c r="B6776" s="104">
        <v>30900</v>
      </c>
      <c r="C6776" s="611"/>
      <c r="D6776" s="611"/>
      <c r="E6776" s="104">
        <f t="shared" si="183"/>
        <v>30900</v>
      </c>
    </row>
    <row r="6777" spans="1:5" x14ac:dyDescent="0.3">
      <c r="A6777" s="171" t="s">
        <v>99</v>
      </c>
      <c r="B6777" s="104">
        <v>70900</v>
      </c>
      <c r="C6777" s="104"/>
      <c r="D6777" s="104"/>
      <c r="E6777" s="104">
        <f t="shared" si="183"/>
        <v>70900</v>
      </c>
    </row>
    <row r="6778" spans="1:5" x14ac:dyDescent="0.3">
      <c r="A6778" s="171" t="s">
        <v>405</v>
      </c>
      <c r="B6778" s="104">
        <v>23400</v>
      </c>
      <c r="C6778" s="611"/>
      <c r="D6778" s="611"/>
      <c r="E6778" s="104">
        <f t="shared" si="183"/>
        <v>23400</v>
      </c>
    </row>
    <row r="6779" spans="1:5" x14ac:dyDescent="0.3">
      <c r="A6779" s="171" t="s">
        <v>2069</v>
      </c>
      <c r="B6779" s="613"/>
      <c r="C6779" s="613"/>
      <c r="D6779" s="613"/>
      <c r="E6779" s="104">
        <f t="shared" si="183"/>
        <v>0</v>
      </c>
    </row>
    <row r="6780" spans="1:5" x14ac:dyDescent="0.3">
      <c r="A6780" s="171" t="s">
        <v>100</v>
      </c>
      <c r="B6780" s="614">
        <v>334300</v>
      </c>
      <c r="C6780" s="614"/>
      <c r="D6780" s="614"/>
      <c r="E6780" s="104">
        <f t="shared" si="183"/>
        <v>334300</v>
      </c>
    </row>
    <row r="6781" spans="1:5" x14ac:dyDescent="0.3">
      <c r="A6781" s="171" t="s">
        <v>406</v>
      </c>
      <c r="B6781" s="348">
        <v>31350</v>
      </c>
      <c r="C6781" s="613"/>
      <c r="D6781" s="613"/>
      <c r="E6781" s="104">
        <f t="shared" si="183"/>
        <v>31350</v>
      </c>
    </row>
    <row r="6782" spans="1:5" x14ac:dyDescent="0.3">
      <c r="A6782" s="205" t="s">
        <v>6</v>
      </c>
      <c r="B6782" s="164">
        <v>490850</v>
      </c>
      <c r="C6782" s="164"/>
      <c r="D6782" s="164"/>
      <c r="E6782" s="164">
        <f t="shared" si="183"/>
        <v>490850</v>
      </c>
    </row>
    <row r="6783" spans="1:5" x14ac:dyDescent="0.3">
      <c r="A6783" s="171"/>
      <c r="B6783" s="326"/>
      <c r="C6783" s="326"/>
      <c r="D6783" s="326"/>
      <c r="E6783" s="326">
        <f t="shared" si="183"/>
        <v>0</v>
      </c>
    </row>
    <row r="6784" spans="1:5" x14ac:dyDescent="0.3">
      <c r="A6784" s="169" t="s">
        <v>407</v>
      </c>
      <c r="B6784" s="104"/>
      <c r="C6784" s="104"/>
      <c r="D6784" s="104"/>
      <c r="E6784" s="326">
        <f t="shared" si="183"/>
        <v>0</v>
      </c>
    </row>
    <row r="6785" spans="1:5" x14ac:dyDescent="0.3">
      <c r="A6785" s="171" t="s">
        <v>2070</v>
      </c>
      <c r="B6785" s="327"/>
      <c r="C6785" s="327"/>
      <c r="D6785" s="327"/>
      <c r="E6785" s="326">
        <f t="shared" si="183"/>
        <v>0</v>
      </c>
    </row>
    <row r="6786" spans="1:5" x14ac:dyDescent="0.3">
      <c r="A6786" s="171" t="s">
        <v>408</v>
      </c>
      <c r="B6786" s="104">
        <v>36650</v>
      </c>
      <c r="C6786" s="104"/>
      <c r="D6786" s="104"/>
      <c r="E6786" s="104">
        <f t="shared" si="183"/>
        <v>36650</v>
      </c>
    </row>
    <row r="6787" spans="1:5" x14ac:dyDescent="0.3">
      <c r="A6787" s="205" t="s">
        <v>6</v>
      </c>
      <c r="B6787" s="344">
        <v>36650</v>
      </c>
      <c r="C6787" s="344"/>
      <c r="D6787" s="344"/>
      <c r="E6787" s="164">
        <f t="shared" si="183"/>
        <v>36650</v>
      </c>
    </row>
    <row r="6788" spans="1:5" x14ac:dyDescent="0.3">
      <c r="A6788" s="171"/>
      <c r="B6788" s="104"/>
      <c r="C6788" s="104"/>
      <c r="D6788" s="104"/>
      <c r="E6788" s="326">
        <f t="shared" si="183"/>
        <v>0</v>
      </c>
    </row>
    <row r="6789" spans="1:5" x14ac:dyDescent="0.3">
      <c r="A6789" s="169" t="s">
        <v>102</v>
      </c>
      <c r="B6789" s="165"/>
      <c r="C6789" s="165"/>
      <c r="D6789" s="165"/>
      <c r="E6789" s="326">
        <f t="shared" si="183"/>
        <v>0</v>
      </c>
    </row>
    <row r="6790" spans="1:5" x14ac:dyDescent="0.3">
      <c r="A6790" s="171" t="s">
        <v>103</v>
      </c>
      <c r="B6790" s="104">
        <v>247450</v>
      </c>
      <c r="C6790" s="104"/>
      <c r="D6790" s="104"/>
      <c r="E6790" s="104">
        <f t="shared" si="183"/>
        <v>247450</v>
      </c>
    </row>
    <row r="6791" spans="1:5" x14ac:dyDescent="0.3">
      <c r="A6791" s="171" t="s">
        <v>104</v>
      </c>
      <c r="B6791" s="104">
        <v>62500</v>
      </c>
      <c r="C6791" s="346"/>
      <c r="D6791" s="104"/>
      <c r="E6791" s="104">
        <f t="shared" si="183"/>
        <v>62500</v>
      </c>
    </row>
    <row r="6792" spans="1:5" x14ac:dyDescent="0.3">
      <c r="A6792" s="171" t="s">
        <v>2071</v>
      </c>
      <c r="B6792" s="104">
        <v>44000</v>
      </c>
      <c r="C6792" s="104"/>
      <c r="D6792" s="104"/>
      <c r="E6792" s="104">
        <f t="shared" si="183"/>
        <v>44000</v>
      </c>
    </row>
    <row r="6793" spans="1:5" x14ac:dyDescent="0.3">
      <c r="A6793" s="205" t="s">
        <v>6</v>
      </c>
      <c r="B6793" s="344">
        <v>353950</v>
      </c>
      <c r="C6793" s="344"/>
      <c r="D6793" s="344"/>
      <c r="E6793" s="164">
        <f t="shared" si="183"/>
        <v>353950</v>
      </c>
    </row>
    <row r="6794" spans="1:5" x14ac:dyDescent="0.3">
      <c r="A6794" s="169" t="s">
        <v>409</v>
      </c>
      <c r="B6794" s="104"/>
      <c r="C6794" s="326"/>
      <c r="D6794" s="326"/>
      <c r="E6794" s="326">
        <f t="shared" si="183"/>
        <v>0</v>
      </c>
    </row>
    <row r="6795" spans="1:5" x14ac:dyDescent="0.3">
      <c r="A6795" s="171" t="s">
        <v>410</v>
      </c>
      <c r="B6795" s="104">
        <v>235350</v>
      </c>
      <c r="C6795" s="104"/>
      <c r="D6795" s="104"/>
      <c r="E6795" s="104">
        <f t="shared" si="183"/>
        <v>235350</v>
      </c>
    </row>
    <row r="6796" spans="1:5" x14ac:dyDescent="0.3">
      <c r="A6796" s="171" t="s">
        <v>2072</v>
      </c>
      <c r="B6796" s="104"/>
      <c r="C6796" s="104"/>
      <c r="D6796" s="104"/>
      <c r="E6796" s="326">
        <f t="shared" si="183"/>
        <v>0</v>
      </c>
    </row>
    <row r="6797" spans="1:5" x14ac:dyDescent="0.3">
      <c r="A6797" s="205" t="s">
        <v>6</v>
      </c>
      <c r="B6797" s="164">
        <v>235350</v>
      </c>
      <c r="C6797" s="164"/>
      <c r="D6797" s="164"/>
      <c r="E6797" s="164">
        <f t="shared" si="183"/>
        <v>235350</v>
      </c>
    </row>
    <row r="6798" spans="1:5" x14ac:dyDescent="0.3">
      <c r="A6798" s="169" t="s">
        <v>1453</v>
      </c>
      <c r="B6798" s="104"/>
      <c r="C6798" s="104"/>
      <c r="D6798" s="104"/>
      <c r="E6798" s="326">
        <f t="shared" si="183"/>
        <v>0</v>
      </c>
    </row>
    <row r="6799" spans="1:5" x14ac:dyDescent="0.3">
      <c r="A6799" s="171" t="s">
        <v>2085</v>
      </c>
      <c r="B6799" s="104"/>
      <c r="C6799" s="104"/>
      <c r="D6799" s="104"/>
      <c r="E6799" s="326">
        <f t="shared" si="183"/>
        <v>0</v>
      </c>
    </row>
    <row r="6800" spans="1:5" x14ac:dyDescent="0.3">
      <c r="A6800" s="171" t="s">
        <v>2086</v>
      </c>
      <c r="B6800" s="104"/>
      <c r="C6800" s="104"/>
      <c r="D6800" s="104"/>
      <c r="E6800" s="326">
        <f t="shared" si="183"/>
        <v>0</v>
      </c>
    </row>
    <row r="6801" spans="1:5" x14ac:dyDescent="0.3">
      <c r="A6801" s="171" t="s">
        <v>2087</v>
      </c>
      <c r="B6801" s="104">
        <v>11992500</v>
      </c>
      <c r="C6801" s="104">
        <v>27560500</v>
      </c>
      <c r="D6801" s="104"/>
      <c r="E6801" s="104">
        <f t="shared" si="183"/>
        <v>39553000</v>
      </c>
    </row>
    <row r="6802" spans="1:5" x14ac:dyDescent="0.3">
      <c r="A6802" s="171" t="s">
        <v>2088</v>
      </c>
      <c r="B6802" s="104">
        <v>11000000</v>
      </c>
      <c r="C6802" s="104"/>
      <c r="D6802" s="104"/>
      <c r="E6802" s="104">
        <f t="shared" si="183"/>
        <v>11000000</v>
      </c>
    </row>
    <row r="6803" spans="1:5" x14ac:dyDescent="0.3">
      <c r="A6803" s="205" t="s">
        <v>6</v>
      </c>
      <c r="B6803" s="344">
        <f>B6801+B6802</f>
        <v>22992500</v>
      </c>
      <c r="C6803" s="344">
        <f>C6801+C6802</f>
        <v>27560500</v>
      </c>
      <c r="D6803" s="344"/>
      <c r="E6803" s="164">
        <f t="shared" si="183"/>
        <v>50553000</v>
      </c>
    </row>
    <row r="6804" spans="1:5" x14ac:dyDescent="0.3">
      <c r="A6804" s="169"/>
      <c r="B6804" s="104"/>
      <c r="C6804" s="104"/>
      <c r="D6804" s="104"/>
      <c r="E6804" s="326">
        <f t="shared" si="183"/>
        <v>0</v>
      </c>
    </row>
    <row r="6805" spans="1:5" x14ac:dyDescent="0.3">
      <c r="A6805" s="176" t="s">
        <v>2089</v>
      </c>
      <c r="B6805" s="344">
        <f>B6714+B6719+B6725+B6731+B6737+B6758+B6762+B6766+B6773+B6782+B6787+B6793+B6797+B6803</f>
        <v>54274385</v>
      </c>
      <c r="C6805" s="344">
        <f>C6714+C6719+C6725+C6731+C6737+C6758+C6762+C6766+C6773+C6782+C6787+C6793+C6797+C6803</f>
        <v>27560500</v>
      </c>
      <c r="D6805" s="344">
        <f>D6714+D6719+D6725+D6731+D6737+D6758+D6762+D6766+D6773+D6782+D6787+D6793+D6797+D6803</f>
        <v>0</v>
      </c>
      <c r="E6805" s="164">
        <f>E6714+E6719+E6725+E6731+E6737+E6758+E6762+E6766+E6773+E6782+E6787+E6793+E6797+E6803</f>
        <v>81834885</v>
      </c>
    </row>
    <row r="6806" spans="1:5" x14ac:dyDescent="0.3">
      <c r="A6806" s="169"/>
      <c r="B6806" s="127"/>
      <c r="C6806" s="127"/>
      <c r="D6806" s="127"/>
      <c r="E6806" s="131"/>
    </row>
    <row r="6807" spans="1:5" x14ac:dyDescent="0.3">
      <c r="A6807" s="169" t="s">
        <v>105</v>
      </c>
      <c r="B6807" s="127"/>
      <c r="C6807" s="127"/>
      <c r="D6807" s="127"/>
      <c r="E6807" s="131"/>
    </row>
    <row r="6808" spans="1:5" x14ac:dyDescent="0.3">
      <c r="A6808" s="169"/>
      <c r="B6808" s="127"/>
      <c r="C6808" s="127"/>
      <c r="D6808" s="127"/>
      <c r="E6808" s="131"/>
    </row>
    <row r="6809" spans="1:5" x14ac:dyDescent="0.3">
      <c r="A6809" s="505" t="s">
        <v>2090</v>
      </c>
      <c r="B6809" s="127"/>
      <c r="C6809" s="127">
        <v>1000000</v>
      </c>
      <c r="D6809" s="127"/>
      <c r="E6809" s="127">
        <f>B6809+C6809-D6809</f>
        <v>1000000</v>
      </c>
    </row>
    <row r="6810" spans="1:5" x14ac:dyDescent="0.3">
      <c r="A6810" s="505" t="s">
        <v>2091</v>
      </c>
      <c r="B6810" s="127"/>
      <c r="C6810" s="127">
        <v>484473.5</v>
      </c>
      <c r="D6810" s="127"/>
      <c r="E6810" s="127">
        <f>B6810+C6810-D6810</f>
        <v>484473.5</v>
      </c>
    </row>
    <row r="6811" spans="1:5" x14ac:dyDescent="0.3">
      <c r="A6811" s="505" t="s">
        <v>2092</v>
      </c>
      <c r="B6811" s="127"/>
      <c r="C6811" s="127">
        <v>2850000</v>
      </c>
      <c r="D6811" s="127"/>
      <c r="E6811" s="127">
        <f>B6811+C6811-D6811</f>
        <v>2850000</v>
      </c>
    </row>
    <row r="6812" spans="1:5" x14ac:dyDescent="0.3">
      <c r="A6812" s="505" t="s">
        <v>2093</v>
      </c>
      <c r="B6812" s="127"/>
      <c r="C6812" s="127">
        <v>3000000</v>
      </c>
      <c r="D6812" s="127"/>
      <c r="E6812" s="127">
        <f>B6812+C6812-D6812</f>
        <v>3000000</v>
      </c>
    </row>
    <row r="6813" spans="1:5" x14ac:dyDescent="0.3">
      <c r="A6813" s="116" t="s">
        <v>6</v>
      </c>
      <c r="B6813" s="366">
        <f>B6809+B6810+B6811+B6812</f>
        <v>0</v>
      </c>
      <c r="C6813" s="366">
        <f>C6809+C6810+C6811+C6812</f>
        <v>7334473.5</v>
      </c>
      <c r="D6813" s="366">
        <f>D6809+D6810+D6811+D6812</f>
        <v>0</v>
      </c>
      <c r="E6813" s="366">
        <f>E6809+E6810+E6811+E6812</f>
        <v>7334473.5</v>
      </c>
    </row>
    <row r="6814" spans="1:5" x14ac:dyDescent="0.3">
      <c r="A6814" s="505"/>
      <c r="B6814" s="127"/>
      <c r="C6814" s="127"/>
      <c r="D6814" s="127"/>
      <c r="E6814" s="131"/>
    </row>
    <row r="6815" spans="1:5" x14ac:dyDescent="0.3">
      <c r="A6815" s="176" t="s">
        <v>203</v>
      </c>
      <c r="B6815" s="130">
        <f>B6805+B6813</f>
        <v>54274385</v>
      </c>
      <c r="C6815" s="130">
        <f>C6805+C6813</f>
        <v>34894973.5</v>
      </c>
      <c r="D6815" s="130">
        <f>D6805+D6813</f>
        <v>0</v>
      </c>
      <c r="E6815" s="130">
        <f>E6805+E6813</f>
        <v>89169358.5</v>
      </c>
    </row>
    <row r="6816" spans="1:5" x14ac:dyDescent="0.3">
      <c r="A6816" s="169"/>
      <c r="B6816" s="127"/>
      <c r="C6816" s="127"/>
      <c r="D6816" s="127"/>
      <c r="E6816" s="131"/>
    </row>
    <row r="6817" spans="1:5" x14ac:dyDescent="0.3">
      <c r="A6817" s="169" t="s">
        <v>140</v>
      </c>
      <c r="B6817" s="127"/>
      <c r="C6817" s="127"/>
      <c r="D6817" s="127"/>
      <c r="E6817" s="127"/>
    </row>
    <row r="6818" spans="1:5" x14ac:dyDescent="0.3">
      <c r="A6818" s="169" t="s">
        <v>2094</v>
      </c>
      <c r="B6818" s="127"/>
      <c r="C6818" s="127"/>
      <c r="D6818" s="127"/>
      <c r="E6818" s="127"/>
    </row>
    <row r="6819" spans="1:5" x14ac:dyDescent="0.3">
      <c r="A6819" s="508" t="s">
        <v>2095</v>
      </c>
      <c r="B6819" s="127"/>
      <c r="C6819" s="127">
        <v>1540932.4</v>
      </c>
      <c r="D6819" s="127">
        <v>1540932</v>
      </c>
      <c r="E6819" s="127">
        <f>B6819+C6819-D6819</f>
        <v>0.39999999990686774</v>
      </c>
    </row>
    <row r="6820" spans="1:5" x14ac:dyDescent="0.3">
      <c r="A6820" s="508" t="s">
        <v>2096</v>
      </c>
      <c r="B6820" s="127"/>
      <c r="C6820" s="127">
        <v>1431233</v>
      </c>
      <c r="D6820" s="127"/>
      <c r="E6820" s="127">
        <f t="shared" ref="E6820:E6852" si="184">B6820+C6820-D6820</f>
        <v>1431233</v>
      </c>
    </row>
    <row r="6821" spans="1:5" ht="37.5" x14ac:dyDescent="0.3">
      <c r="A6821" s="508" t="s">
        <v>2097</v>
      </c>
      <c r="B6821" s="127"/>
      <c r="C6821" s="127">
        <v>8920000</v>
      </c>
      <c r="D6821" s="127"/>
      <c r="E6821" s="127">
        <f t="shared" si="184"/>
        <v>8920000</v>
      </c>
    </row>
    <row r="6822" spans="1:5" x14ac:dyDescent="0.3">
      <c r="A6822" s="508" t="s">
        <v>2098</v>
      </c>
      <c r="B6822" s="127"/>
      <c r="C6822" s="127">
        <v>3823122</v>
      </c>
      <c r="D6822" s="127">
        <v>3823122</v>
      </c>
      <c r="E6822" s="127">
        <f t="shared" si="184"/>
        <v>0</v>
      </c>
    </row>
    <row r="6823" spans="1:5" x14ac:dyDescent="0.3">
      <c r="A6823" s="508" t="s">
        <v>2099</v>
      </c>
      <c r="B6823" s="127"/>
      <c r="C6823" s="127">
        <v>2945414</v>
      </c>
      <c r="D6823" s="127">
        <v>2945414</v>
      </c>
      <c r="E6823" s="127">
        <f t="shared" si="184"/>
        <v>0</v>
      </c>
    </row>
    <row r="6824" spans="1:5" x14ac:dyDescent="0.3">
      <c r="A6824" s="508" t="s">
        <v>2100</v>
      </c>
      <c r="B6824" s="127"/>
      <c r="C6824" s="127">
        <v>1738181</v>
      </c>
      <c r="D6824" s="127">
        <v>1738181</v>
      </c>
      <c r="E6824" s="127">
        <f t="shared" si="184"/>
        <v>0</v>
      </c>
    </row>
    <row r="6825" spans="1:5" x14ac:dyDescent="0.3">
      <c r="A6825" s="508" t="s">
        <v>2101</v>
      </c>
      <c r="B6825" s="127"/>
      <c r="C6825" s="127">
        <v>3720451</v>
      </c>
      <c r="D6825" s="127"/>
      <c r="E6825" s="127">
        <f t="shared" si="184"/>
        <v>3720451</v>
      </c>
    </row>
    <row r="6826" spans="1:5" x14ac:dyDescent="0.3">
      <c r="A6826" s="508" t="s">
        <v>2102</v>
      </c>
      <c r="B6826" s="127"/>
      <c r="C6826" s="127">
        <v>7331500</v>
      </c>
      <c r="D6826" s="127"/>
      <c r="E6826" s="127">
        <f t="shared" si="184"/>
        <v>7331500</v>
      </c>
    </row>
    <row r="6827" spans="1:5" x14ac:dyDescent="0.3">
      <c r="A6827" s="508" t="s">
        <v>2103</v>
      </c>
      <c r="B6827" s="127"/>
      <c r="C6827" s="127">
        <v>9727760</v>
      </c>
      <c r="D6827" s="127"/>
      <c r="E6827" s="127">
        <f t="shared" si="184"/>
        <v>9727760</v>
      </c>
    </row>
    <row r="6828" spans="1:5" x14ac:dyDescent="0.3">
      <c r="A6828" s="508" t="s">
        <v>2104</v>
      </c>
      <c r="B6828" s="127"/>
      <c r="C6828" s="127">
        <v>4195101.96</v>
      </c>
      <c r="D6828" s="127"/>
      <c r="E6828" s="127">
        <f t="shared" si="184"/>
        <v>4195101.96</v>
      </c>
    </row>
    <row r="6829" spans="1:5" x14ac:dyDescent="0.3">
      <c r="A6829" s="508" t="s">
        <v>2105</v>
      </c>
      <c r="B6829" s="127"/>
      <c r="C6829" s="127">
        <v>1590534</v>
      </c>
      <c r="D6829" s="127">
        <v>1590534</v>
      </c>
      <c r="E6829" s="127">
        <f t="shared" si="184"/>
        <v>0</v>
      </c>
    </row>
    <row r="6830" spans="1:5" x14ac:dyDescent="0.3">
      <c r="A6830" s="508" t="s">
        <v>2106</v>
      </c>
      <c r="B6830" s="127"/>
      <c r="C6830" s="127">
        <v>6151765</v>
      </c>
      <c r="D6830" s="127"/>
      <c r="E6830" s="127">
        <f t="shared" si="184"/>
        <v>6151765</v>
      </c>
    </row>
    <row r="6831" spans="1:5" x14ac:dyDescent="0.3">
      <c r="A6831" s="508" t="s">
        <v>2107</v>
      </c>
      <c r="B6831" s="127"/>
      <c r="C6831" s="127">
        <v>5939734</v>
      </c>
      <c r="D6831" s="127"/>
      <c r="E6831" s="127">
        <f t="shared" si="184"/>
        <v>5939734</v>
      </c>
    </row>
    <row r="6832" spans="1:5" x14ac:dyDescent="0.3">
      <c r="A6832" s="508" t="s">
        <v>2108</v>
      </c>
      <c r="B6832" s="127"/>
      <c r="C6832" s="127">
        <v>3922412</v>
      </c>
      <c r="D6832" s="127"/>
      <c r="E6832" s="127">
        <f t="shared" si="184"/>
        <v>3922412</v>
      </c>
    </row>
    <row r="6833" spans="1:5" x14ac:dyDescent="0.3">
      <c r="A6833" s="508" t="s">
        <v>2109</v>
      </c>
      <c r="B6833" s="127"/>
      <c r="C6833" s="127">
        <v>5864490</v>
      </c>
      <c r="D6833" s="127"/>
      <c r="E6833" s="127">
        <f t="shared" si="184"/>
        <v>5864490</v>
      </c>
    </row>
    <row r="6834" spans="1:5" x14ac:dyDescent="0.3">
      <c r="A6834" s="508" t="s">
        <v>2110</v>
      </c>
      <c r="B6834" s="127"/>
      <c r="C6834" s="127">
        <v>170.52</v>
      </c>
      <c r="D6834" s="127">
        <v>171</v>
      </c>
      <c r="E6834" s="127">
        <f t="shared" si="184"/>
        <v>-0.47999999999998977</v>
      </c>
    </row>
    <row r="6835" spans="1:5" x14ac:dyDescent="0.3">
      <c r="A6835" s="508" t="s">
        <v>2111</v>
      </c>
      <c r="B6835" s="127"/>
      <c r="C6835" s="127">
        <v>5296948</v>
      </c>
      <c r="D6835" s="127">
        <v>5296948</v>
      </c>
      <c r="E6835" s="127">
        <f t="shared" si="184"/>
        <v>0</v>
      </c>
    </row>
    <row r="6836" spans="1:5" x14ac:dyDescent="0.3">
      <c r="A6836" s="508" t="s">
        <v>2112</v>
      </c>
      <c r="B6836" s="127"/>
      <c r="C6836" s="127">
        <v>2494196</v>
      </c>
      <c r="D6836" s="127"/>
      <c r="E6836" s="127">
        <f t="shared" si="184"/>
        <v>2494196</v>
      </c>
    </row>
    <row r="6837" spans="1:5" x14ac:dyDescent="0.3">
      <c r="A6837" s="508" t="s">
        <v>2113</v>
      </c>
      <c r="B6837" s="127"/>
      <c r="C6837" s="127">
        <v>2353228</v>
      </c>
      <c r="D6837" s="127"/>
      <c r="E6837" s="127">
        <f t="shared" si="184"/>
        <v>2353228</v>
      </c>
    </row>
    <row r="6838" spans="1:5" x14ac:dyDescent="0.3">
      <c r="A6838" s="508" t="s">
        <v>2114</v>
      </c>
      <c r="B6838" s="127"/>
      <c r="C6838" s="127">
        <v>5058983.5999999996</v>
      </c>
      <c r="D6838" s="127"/>
      <c r="E6838" s="127">
        <f t="shared" si="184"/>
        <v>5058983.5999999996</v>
      </c>
    </row>
    <row r="6839" spans="1:5" x14ac:dyDescent="0.3">
      <c r="A6839" s="508" t="s">
        <v>2115</v>
      </c>
      <c r="B6839" s="127"/>
      <c r="C6839" s="127">
        <v>3626908</v>
      </c>
      <c r="D6839" s="127">
        <v>3626908</v>
      </c>
      <c r="E6839" s="127">
        <f t="shared" si="184"/>
        <v>0</v>
      </c>
    </row>
    <row r="6840" spans="1:5" x14ac:dyDescent="0.3">
      <c r="A6840" s="508" t="s">
        <v>2116</v>
      </c>
      <c r="B6840" s="127"/>
      <c r="C6840" s="127">
        <v>6079572</v>
      </c>
      <c r="D6840" s="127"/>
      <c r="E6840" s="127">
        <f t="shared" si="184"/>
        <v>6079572</v>
      </c>
    </row>
    <row r="6841" spans="1:5" x14ac:dyDescent="0.3">
      <c r="A6841" s="508" t="s">
        <v>2117</v>
      </c>
      <c r="B6841" s="127"/>
      <c r="C6841" s="127">
        <v>8697788</v>
      </c>
      <c r="D6841" s="127"/>
      <c r="E6841" s="127">
        <f t="shared" si="184"/>
        <v>8697788</v>
      </c>
    </row>
    <row r="6842" spans="1:5" x14ac:dyDescent="0.3">
      <c r="A6842" s="508" t="s">
        <v>2118</v>
      </c>
      <c r="B6842" s="127"/>
      <c r="C6842" s="127">
        <v>408436</v>
      </c>
      <c r="D6842" s="127">
        <v>408436</v>
      </c>
      <c r="E6842" s="127">
        <f t="shared" si="184"/>
        <v>0</v>
      </c>
    </row>
    <row r="6843" spans="1:5" x14ac:dyDescent="0.3">
      <c r="A6843" s="508" t="s">
        <v>2119</v>
      </c>
      <c r="B6843" s="127"/>
      <c r="C6843" s="127">
        <v>5202710</v>
      </c>
      <c r="D6843" s="127"/>
      <c r="E6843" s="127">
        <f t="shared" si="184"/>
        <v>5202710</v>
      </c>
    </row>
    <row r="6844" spans="1:5" x14ac:dyDescent="0.3">
      <c r="A6844" s="513" t="s">
        <v>2120</v>
      </c>
      <c r="B6844" s="127"/>
      <c r="C6844" s="127">
        <v>248</v>
      </c>
      <c r="D6844" s="127">
        <v>248</v>
      </c>
      <c r="E6844" s="127">
        <f t="shared" si="184"/>
        <v>0</v>
      </c>
    </row>
    <row r="6845" spans="1:5" x14ac:dyDescent="0.3">
      <c r="A6845" s="513" t="s">
        <v>2121</v>
      </c>
      <c r="B6845" s="127"/>
      <c r="C6845" s="127">
        <v>200000</v>
      </c>
      <c r="D6845" s="127">
        <v>200000</v>
      </c>
      <c r="E6845" s="127">
        <f t="shared" si="184"/>
        <v>0</v>
      </c>
    </row>
    <row r="6846" spans="1:5" ht="75" x14ac:dyDescent="0.3">
      <c r="A6846" s="508" t="s">
        <v>2122</v>
      </c>
      <c r="B6846" s="127"/>
      <c r="C6846" s="127">
        <v>6080000</v>
      </c>
      <c r="D6846" s="127">
        <v>6080000</v>
      </c>
      <c r="E6846" s="127">
        <f t="shared" si="184"/>
        <v>0</v>
      </c>
    </row>
    <row r="6847" spans="1:5" ht="37.5" x14ac:dyDescent="0.3">
      <c r="A6847" s="513" t="s">
        <v>2123</v>
      </c>
      <c r="B6847" s="127"/>
      <c r="C6847" s="127">
        <v>2909466</v>
      </c>
      <c r="D6847" s="127"/>
      <c r="E6847" s="127">
        <f t="shared" si="184"/>
        <v>2909466</v>
      </c>
    </row>
    <row r="6848" spans="1:5" ht="37.5" x14ac:dyDescent="0.3">
      <c r="A6848" s="508" t="s">
        <v>2124</v>
      </c>
      <c r="B6848" s="127"/>
      <c r="C6848" s="127">
        <v>2999449.36</v>
      </c>
      <c r="D6848" s="127"/>
      <c r="E6848" s="127">
        <f t="shared" si="184"/>
        <v>2999449.36</v>
      </c>
    </row>
    <row r="6849" spans="1:5" x14ac:dyDescent="0.3">
      <c r="A6849" s="508" t="s">
        <v>2125</v>
      </c>
      <c r="B6849" s="127"/>
      <c r="C6849" s="127">
        <v>1000000</v>
      </c>
      <c r="D6849" s="127"/>
      <c r="E6849" s="127">
        <f t="shared" si="184"/>
        <v>1000000</v>
      </c>
    </row>
    <row r="6850" spans="1:5" x14ac:dyDescent="0.3">
      <c r="A6850" s="508" t="s">
        <v>2126</v>
      </c>
      <c r="B6850" s="127"/>
      <c r="C6850" s="127">
        <v>9600000</v>
      </c>
      <c r="D6850" s="127"/>
      <c r="E6850" s="127">
        <f t="shared" si="184"/>
        <v>9600000</v>
      </c>
    </row>
    <row r="6851" spans="1:5" x14ac:dyDescent="0.3">
      <c r="A6851" s="508" t="s">
        <v>2127</v>
      </c>
      <c r="B6851" s="127"/>
      <c r="C6851" s="127">
        <v>7482466</v>
      </c>
      <c r="D6851" s="127"/>
      <c r="E6851" s="127">
        <f t="shared" si="184"/>
        <v>7482466</v>
      </c>
    </row>
    <row r="6852" spans="1:5" ht="75" x14ac:dyDescent="0.3">
      <c r="A6852" s="508" t="s">
        <v>2128</v>
      </c>
      <c r="B6852" s="127"/>
      <c r="C6852" s="127">
        <v>10106250</v>
      </c>
      <c r="D6852" s="127"/>
      <c r="E6852" s="127">
        <f t="shared" si="184"/>
        <v>10106250</v>
      </c>
    </row>
    <row r="6853" spans="1:5" x14ac:dyDescent="0.3">
      <c r="A6853" s="205" t="s">
        <v>6</v>
      </c>
      <c r="B6853" s="366"/>
      <c r="C6853" s="130">
        <f>SUM(C6819:C6852)</f>
        <v>148439449.83999997</v>
      </c>
      <c r="D6853" s="130">
        <f>SUM(D6819:D6852)</f>
        <v>27250894</v>
      </c>
      <c r="E6853" s="130">
        <f>SUM(E6819:E6852)</f>
        <v>121188555.84</v>
      </c>
    </row>
    <row r="6854" spans="1:5" x14ac:dyDescent="0.3">
      <c r="A6854" s="169"/>
      <c r="B6854" s="127"/>
      <c r="C6854" s="127"/>
      <c r="D6854" s="127"/>
      <c r="E6854" s="131"/>
    </row>
    <row r="6855" spans="1:5" x14ac:dyDescent="0.3">
      <c r="A6855" s="203" t="s">
        <v>140</v>
      </c>
      <c r="B6855" s="127"/>
      <c r="C6855" s="127"/>
      <c r="D6855" s="127"/>
      <c r="E6855" s="131">
        <f t="shared" si="183"/>
        <v>0</v>
      </c>
    </row>
    <row r="6856" spans="1:5" x14ac:dyDescent="0.3">
      <c r="A6856" s="203" t="s">
        <v>1460</v>
      </c>
      <c r="B6856" s="127"/>
      <c r="C6856" s="127"/>
      <c r="D6856" s="127"/>
      <c r="E6856" s="131">
        <f t="shared" si="183"/>
        <v>0</v>
      </c>
    </row>
    <row r="6857" spans="1:5" x14ac:dyDescent="0.3">
      <c r="A6857" s="203" t="s">
        <v>814</v>
      </c>
      <c r="B6857" s="127"/>
      <c r="C6857" s="127"/>
      <c r="D6857" s="127"/>
      <c r="E6857" s="131">
        <f t="shared" si="183"/>
        <v>0</v>
      </c>
    </row>
    <row r="6858" spans="1:5" x14ac:dyDescent="0.3">
      <c r="A6858" s="206" t="s">
        <v>2129</v>
      </c>
      <c r="B6858" s="127">
        <v>8400000</v>
      </c>
      <c r="C6858" s="127"/>
      <c r="D6858" s="127">
        <v>8400000</v>
      </c>
      <c r="E6858" s="127">
        <f t="shared" si="183"/>
        <v>0</v>
      </c>
    </row>
    <row r="6859" spans="1:5" x14ac:dyDescent="0.3">
      <c r="A6859" s="206" t="s">
        <v>2130</v>
      </c>
      <c r="B6859" s="127"/>
      <c r="C6859" s="127"/>
      <c r="D6859" s="127"/>
      <c r="E6859" s="127">
        <f t="shared" si="183"/>
        <v>0</v>
      </c>
    </row>
    <row r="6860" spans="1:5" x14ac:dyDescent="0.3">
      <c r="A6860" s="206" t="s">
        <v>2131</v>
      </c>
      <c r="B6860" s="127">
        <v>3000000</v>
      </c>
      <c r="C6860" s="127"/>
      <c r="D6860" s="127">
        <v>3000000</v>
      </c>
      <c r="E6860" s="127">
        <f t="shared" si="183"/>
        <v>0</v>
      </c>
    </row>
    <row r="6861" spans="1:5" x14ac:dyDescent="0.3">
      <c r="A6861" s="615" t="s">
        <v>2132</v>
      </c>
      <c r="B6861" s="127">
        <v>7013423</v>
      </c>
      <c r="C6861" s="616"/>
      <c r="D6861" s="127">
        <v>7013423</v>
      </c>
      <c r="E6861" s="127">
        <f t="shared" si="183"/>
        <v>0</v>
      </c>
    </row>
    <row r="6862" spans="1:5" x14ac:dyDescent="0.3">
      <c r="A6862" s="615" t="s">
        <v>2133</v>
      </c>
      <c r="B6862" s="127">
        <v>4000000</v>
      </c>
      <c r="C6862" s="616"/>
      <c r="D6862" s="127">
        <v>2000000</v>
      </c>
      <c r="E6862" s="127">
        <f t="shared" si="183"/>
        <v>2000000</v>
      </c>
    </row>
    <row r="6863" spans="1:5" x14ac:dyDescent="0.3">
      <c r="A6863" s="615" t="s">
        <v>2134</v>
      </c>
      <c r="B6863" s="127">
        <v>6000000</v>
      </c>
      <c r="C6863" s="127"/>
      <c r="D6863" s="127">
        <v>6000000</v>
      </c>
      <c r="E6863" s="127">
        <f t="shared" si="183"/>
        <v>0</v>
      </c>
    </row>
    <row r="6864" spans="1:5" ht="37.5" x14ac:dyDescent="0.3">
      <c r="A6864" s="615" t="s">
        <v>2135</v>
      </c>
      <c r="B6864" s="127">
        <v>4000000</v>
      </c>
      <c r="C6864" s="127"/>
      <c r="D6864" s="127">
        <v>2000000</v>
      </c>
      <c r="E6864" s="127">
        <f>B6864+C6864-D6864</f>
        <v>2000000</v>
      </c>
    </row>
    <row r="6865" spans="1:5" ht="37.5" x14ac:dyDescent="0.3">
      <c r="A6865" s="615" t="s">
        <v>2136</v>
      </c>
      <c r="B6865" s="127">
        <v>8000000</v>
      </c>
      <c r="C6865" s="127"/>
      <c r="D6865" s="127">
        <v>8000000</v>
      </c>
      <c r="E6865" s="127">
        <f t="shared" si="183"/>
        <v>0</v>
      </c>
    </row>
    <row r="6866" spans="1:5" x14ac:dyDescent="0.3">
      <c r="A6866" s="206" t="s">
        <v>2137</v>
      </c>
      <c r="B6866" s="127">
        <v>3000000</v>
      </c>
      <c r="C6866" s="150"/>
      <c r="D6866" s="150"/>
      <c r="E6866" s="127">
        <f t="shared" si="183"/>
        <v>3000000</v>
      </c>
    </row>
    <row r="6867" spans="1:5" x14ac:dyDescent="0.3">
      <c r="A6867" s="206" t="s">
        <v>2078</v>
      </c>
      <c r="B6867" s="127">
        <v>8000000</v>
      </c>
      <c r="C6867" s="127"/>
      <c r="D6867" s="127">
        <v>8000000</v>
      </c>
      <c r="E6867" s="127">
        <f t="shared" si="183"/>
        <v>0</v>
      </c>
    </row>
    <row r="6868" spans="1:5" x14ac:dyDescent="0.3">
      <c r="A6868" s="615" t="s">
        <v>2138</v>
      </c>
      <c r="B6868" s="127">
        <v>3000000</v>
      </c>
      <c r="C6868" s="127"/>
      <c r="D6868" s="127"/>
      <c r="E6868" s="127">
        <f t="shared" si="183"/>
        <v>3000000</v>
      </c>
    </row>
    <row r="6869" spans="1:5" x14ac:dyDescent="0.3">
      <c r="A6869" s="615" t="s">
        <v>2139</v>
      </c>
      <c r="B6869" s="127">
        <v>3000000</v>
      </c>
      <c r="C6869" s="127"/>
      <c r="D6869" s="127">
        <v>1000000</v>
      </c>
      <c r="E6869" s="127">
        <f t="shared" si="183"/>
        <v>2000000</v>
      </c>
    </row>
    <row r="6870" spans="1:5" x14ac:dyDescent="0.3">
      <c r="A6870" s="206" t="s">
        <v>2140</v>
      </c>
      <c r="B6870" s="127">
        <v>4200000</v>
      </c>
      <c r="C6870" s="127"/>
      <c r="D6870" s="127">
        <v>4200000</v>
      </c>
      <c r="E6870" s="127">
        <f t="shared" si="183"/>
        <v>0</v>
      </c>
    </row>
    <row r="6871" spans="1:5" x14ac:dyDescent="0.3">
      <c r="A6871" s="206" t="s">
        <v>2141</v>
      </c>
      <c r="B6871" s="127">
        <v>7482466</v>
      </c>
      <c r="C6871" s="127"/>
      <c r="D6871" s="127">
        <v>7482466</v>
      </c>
      <c r="E6871" s="127">
        <f t="shared" si="183"/>
        <v>0</v>
      </c>
    </row>
    <row r="6872" spans="1:5" x14ac:dyDescent="0.3">
      <c r="A6872" s="615" t="s">
        <v>2142</v>
      </c>
      <c r="B6872" s="227">
        <v>5000000</v>
      </c>
      <c r="C6872" s="127"/>
      <c r="D6872" s="127">
        <v>5000000</v>
      </c>
      <c r="E6872" s="127">
        <f t="shared" si="183"/>
        <v>0</v>
      </c>
    </row>
    <row r="6873" spans="1:5" x14ac:dyDescent="0.3">
      <c r="A6873" s="615" t="s">
        <v>2143</v>
      </c>
      <c r="B6873" s="227">
        <v>2400000</v>
      </c>
      <c r="C6873" s="150"/>
      <c r="D6873" s="150"/>
      <c r="E6873" s="127">
        <f t="shared" si="183"/>
        <v>2400000</v>
      </c>
    </row>
    <row r="6874" spans="1:5" x14ac:dyDescent="0.3">
      <c r="A6874" s="615" t="s">
        <v>2144</v>
      </c>
      <c r="B6874" s="227">
        <v>7624825</v>
      </c>
      <c r="C6874" s="127"/>
      <c r="D6874" s="127"/>
      <c r="E6874" s="127">
        <f t="shared" ref="E6874:E6936" si="185">B6874+C6874-D6874</f>
        <v>7624825</v>
      </c>
    </row>
    <row r="6875" spans="1:5" x14ac:dyDescent="0.3">
      <c r="A6875" s="615" t="s">
        <v>2145</v>
      </c>
      <c r="B6875" s="127">
        <v>0</v>
      </c>
      <c r="C6875" s="127"/>
      <c r="D6875" s="127"/>
      <c r="E6875" s="127">
        <f t="shared" si="185"/>
        <v>0</v>
      </c>
    </row>
    <row r="6876" spans="1:5" x14ac:dyDescent="0.3">
      <c r="A6876" s="615" t="s">
        <v>2146</v>
      </c>
      <c r="B6876" s="150">
        <v>0</v>
      </c>
      <c r="C6876" s="150"/>
      <c r="D6876" s="150"/>
      <c r="E6876" s="127">
        <f t="shared" si="185"/>
        <v>0</v>
      </c>
    </row>
    <row r="6877" spans="1:5" x14ac:dyDescent="0.3">
      <c r="A6877" s="615" t="s">
        <v>2147</v>
      </c>
      <c r="B6877" s="127">
        <v>0</v>
      </c>
      <c r="C6877" s="127"/>
      <c r="D6877" s="127"/>
      <c r="E6877" s="127">
        <f t="shared" si="185"/>
        <v>0</v>
      </c>
    </row>
    <row r="6878" spans="1:5" x14ac:dyDescent="0.3">
      <c r="A6878" s="615" t="s">
        <v>2148</v>
      </c>
      <c r="B6878" s="127">
        <v>2000000</v>
      </c>
      <c r="C6878" s="127"/>
      <c r="D6878" s="127"/>
      <c r="E6878" s="127">
        <f t="shared" si="185"/>
        <v>2000000</v>
      </c>
    </row>
    <row r="6879" spans="1:5" ht="37.5" x14ac:dyDescent="0.3">
      <c r="A6879" s="202" t="s">
        <v>2149</v>
      </c>
      <c r="B6879" s="127">
        <v>3000000</v>
      </c>
      <c r="C6879" s="127"/>
      <c r="D6879" s="127">
        <v>3000000</v>
      </c>
      <c r="E6879" s="127">
        <f t="shared" si="185"/>
        <v>0</v>
      </c>
    </row>
    <row r="6880" spans="1:5" x14ac:dyDescent="0.3">
      <c r="A6880" s="206" t="s">
        <v>2150</v>
      </c>
      <c r="B6880" s="127">
        <v>8400000</v>
      </c>
      <c r="C6880" s="150"/>
      <c r="D6880" s="127">
        <v>8400000</v>
      </c>
      <c r="E6880" s="127">
        <f t="shared" si="185"/>
        <v>0</v>
      </c>
    </row>
    <row r="6881" spans="1:5" x14ac:dyDescent="0.3">
      <c r="A6881" s="206" t="s">
        <v>2151</v>
      </c>
      <c r="B6881" s="127"/>
      <c r="C6881" s="149">
        <v>500000</v>
      </c>
      <c r="D6881" s="149"/>
      <c r="E6881" s="127">
        <f t="shared" si="185"/>
        <v>500000</v>
      </c>
    </row>
    <row r="6882" spans="1:5" x14ac:dyDescent="0.3">
      <c r="A6882" s="206" t="s">
        <v>2152</v>
      </c>
      <c r="B6882" s="127">
        <v>8400000</v>
      </c>
      <c r="C6882" s="127"/>
      <c r="D6882" s="127">
        <v>8400000</v>
      </c>
      <c r="E6882" s="127">
        <f t="shared" si="185"/>
        <v>0</v>
      </c>
    </row>
    <row r="6883" spans="1:5" x14ac:dyDescent="0.3">
      <c r="A6883" s="615" t="s">
        <v>2153</v>
      </c>
      <c r="B6883" s="127">
        <v>2500000</v>
      </c>
      <c r="C6883" s="127"/>
      <c r="D6883" s="127"/>
      <c r="E6883" s="127">
        <f t="shared" si="185"/>
        <v>2500000</v>
      </c>
    </row>
    <row r="6884" spans="1:5" x14ac:dyDescent="0.3">
      <c r="A6884" s="615" t="s">
        <v>2154</v>
      </c>
      <c r="B6884" s="127">
        <v>2700000</v>
      </c>
      <c r="C6884" s="150"/>
      <c r="D6884" s="150"/>
      <c r="E6884" s="127">
        <f t="shared" si="185"/>
        <v>2700000</v>
      </c>
    </row>
    <row r="6885" spans="1:5" x14ac:dyDescent="0.3">
      <c r="A6885" s="206" t="s">
        <v>2155</v>
      </c>
      <c r="B6885" s="127">
        <v>5400000</v>
      </c>
      <c r="C6885" s="127"/>
      <c r="D6885" s="127">
        <v>5400000</v>
      </c>
      <c r="E6885" s="127">
        <f t="shared" si="185"/>
        <v>0</v>
      </c>
    </row>
    <row r="6886" spans="1:5" x14ac:dyDescent="0.3">
      <c r="A6886" s="615" t="s">
        <v>2156</v>
      </c>
      <c r="B6886" s="127">
        <v>4200000</v>
      </c>
      <c r="C6886" s="150"/>
      <c r="D6886" s="127">
        <v>4200000</v>
      </c>
      <c r="E6886" s="127">
        <f t="shared" si="185"/>
        <v>0</v>
      </c>
    </row>
    <row r="6887" spans="1:5" x14ac:dyDescent="0.3">
      <c r="A6887" s="615" t="s">
        <v>2157</v>
      </c>
      <c r="B6887" s="617">
        <v>4200000</v>
      </c>
      <c r="C6887" s="618"/>
      <c r="D6887" s="617">
        <v>4200000</v>
      </c>
      <c r="E6887" s="127">
        <f t="shared" si="185"/>
        <v>0</v>
      </c>
    </row>
    <row r="6888" spans="1:5" x14ac:dyDescent="0.3">
      <c r="A6888" s="615" t="s">
        <v>2158</v>
      </c>
      <c r="B6888" s="602">
        <v>3600000</v>
      </c>
      <c r="C6888" s="619"/>
      <c r="D6888" s="619">
        <v>3600000</v>
      </c>
      <c r="E6888" s="127">
        <f t="shared" si="185"/>
        <v>0</v>
      </c>
    </row>
    <row r="6889" spans="1:5" x14ac:dyDescent="0.3">
      <c r="A6889" s="615" t="s">
        <v>2159</v>
      </c>
      <c r="B6889" s="127">
        <v>9000000</v>
      </c>
      <c r="C6889" s="150"/>
      <c r="D6889" s="127">
        <v>9000000</v>
      </c>
      <c r="E6889" s="127">
        <f t="shared" si="185"/>
        <v>0</v>
      </c>
    </row>
    <row r="6890" spans="1:5" x14ac:dyDescent="0.3">
      <c r="A6890" s="615" t="s">
        <v>2160</v>
      </c>
      <c r="B6890" s="127"/>
      <c r="C6890" s="127">
        <v>3600000</v>
      </c>
      <c r="D6890" s="127"/>
      <c r="E6890" s="127">
        <f t="shared" si="185"/>
        <v>3600000</v>
      </c>
    </row>
    <row r="6891" spans="1:5" x14ac:dyDescent="0.3">
      <c r="A6891" s="615" t="s">
        <v>2161</v>
      </c>
      <c r="B6891" s="127"/>
      <c r="C6891" s="127">
        <v>1400000</v>
      </c>
      <c r="D6891" s="127"/>
      <c r="E6891" s="127">
        <f t="shared" si="185"/>
        <v>1400000</v>
      </c>
    </row>
    <row r="6892" spans="1:5" x14ac:dyDescent="0.3">
      <c r="A6892" s="615" t="s">
        <v>2162</v>
      </c>
      <c r="B6892" s="127"/>
      <c r="C6892" s="127">
        <v>1500000</v>
      </c>
      <c r="D6892" s="127"/>
      <c r="E6892" s="127">
        <f t="shared" si="185"/>
        <v>1500000</v>
      </c>
    </row>
    <row r="6893" spans="1:5" x14ac:dyDescent="0.3">
      <c r="A6893" s="615" t="s">
        <v>2163</v>
      </c>
      <c r="B6893" s="127"/>
      <c r="C6893" s="127">
        <v>9000000</v>
      </c>
      <c r="D6893" s="127"/>
      <c r="E6893" s="127">
        <f t="shared" si="185"/>
        <v>9000000</v>
      </c>
    </row>
    <row r="6894" spans="1:5" x14ac:dyDescent="0.3">
      <c r="A6894" s="205" t="s">
        <v>6</v>
      </c>
      <c r="B6894" s="130">
        <f>SUM(B6858:B6893)</f>
        <v>137520714</v>
      </c>
      <c r="C6894" s="130">
        <f t="shared" ref="C6894:E6894" si="186">SUM(C6858:C6893)</f>
        <v>16000000</v>
      </c>
      <c r="D6894" s="130">
        <f t="shared" si="186"/>
        <v>108295889</v>
      </c>
      <c r="E6894" s="130">
        <f t="shared" si="186"/>
        <v>45224825</v>
      </c>
    </row>
    <row r="6895" spans="1:5" x14ac:dyDescent="0.3">
      <c r="A6895" s="203" t="s">
        <v>657</v>
      </c>
      <c r="B6895" s="127"/>
      <c r="C6895" s="127"/>
      <c r="D6895" s="127"/>
      <c r="E6895" s="131">
        <f t="shared" si="185"/>
        <v>0</v>
      </c>
    </row>
    <row r="6896" spans="1:5" x14ac:dyDescent="0.3">
      <c r="A6896" s="615" t="s">
        <v>2164</v>
      </c>
      <c r="B6896" s="127">
        <v>4920000</v>
      </c>
      <c r="C6896" s="127"/>
      <c r="D6896" s="127">
        <v>4920000</v>
      </c>
      <c r="E6896" s="127">
        <f t="shared" si="185"/>
        <v>0</v>
      </c>
    </row>
    <row r="6897" spans="1:5" x14ac:dyDescent="0.3">
      <c r="A6897" s="620" t="s">
        <v>2165</v>
      </c>
      <c r="B6897" s="127">
        <v>12000000</v>
      </c>
      <c r="C6897" s="150"/>
      <c r="D6897" s="127">
        <v>12000000</v>
      </c>
      <c r="E6897" s="127">
        <f t="shared" si="185"/>
        <v>0</v>
      </c>
    </row>
    <row r="6898" spans="1:5" x14ac:dyDescent="0.3">
      <c r="A6898" s="205" t="s">
        <v>6</v>
      </c>
      <c r="B6898" s="130">
        <f>B6896+B6897</f>
        <v>16920000</v>
      </c>
      <c r="C6898" s="130">
        <f>C6896+C6897</f>
        <v>0</v>
      </c>
      <c r="D6898" s="130">
        <f>D6896+D6897</f>
        <v>16920000</v>
      </c>
      <c r="E6898" s="130">
        <f>E6896+E6897</f>
        <v>0</v>
      </c>
    </row>
    <row r="6899" spans="1:5" x14ac:dyDescent="0.3">
      <c r="A6899" s="203" t="s">
        <v>632</v>
      </c>
      <c r="B6899" s="127"/>
      <c r="C6899" s="127"/>
      <c r="D6899" s="127"/>
      <c r="E6899" s="131">
        <f t="shared" si="185"/>
        <v>0</v>
      </c>
    </row>
    <row r="6900" spans="1:5" ht="37.5" x14ac:dyDescent="0.3">
      <c r="A6900" s="216" t="s">
        <v>2166</v>
      </c>
      <c r="B6900" s="127"/>
      <c r="C6900" s="127">
        <v>5400000</v>
      </c>
      <c r="D6900" s="127"/>
      <c r="E6900" s="127">
        <f>B6900+C6900-D6900</f>
        <v>5400000</v>
      </c>
    </row>
    <row r="6901" spans="1:5" x14ac:dyDescent="0.3">
      <c r="A6901" s="216" t="s">
        <v>2167</v>
      </c>
      <c r="B6901" s="127"/>
      <c r="C6901" s="127">
        <v>7000000</v>
      </c>
      <c r="D6901" s="127"/>
      <c r="E6901" s="127">
        <f t="shared" ref="E6901:E6932" si="187">B6901+C6901-D6901</f>
        <v>7000000</v>
      </c>
    </row>
    <row r="6902" spans="1:5" x14ac:dyDescent="0.3">
      <c r="A6902" s="216" t="s">
        <v>2168</v>
      </c>
      <c r="B6902" s="127">
        <v>0</v>
      </c>
      <c r="C6902" s="127">
        <v>6000000</v>
      </c>
      <c r="D6902" s="127"/>
      <c r="E6902" s="127">
        <f t="shared" si="187"/>
        <v>6000000</v>
      </c>
    </row>
    <row r="6903" spans="1:5" x14ac:dyDescent="0.3">
      <c r="A6903" s="216" t="s">
        <v>2169</v>
      </c>
      <c r="B6903" s="127"/>
      <c r="C6903" s="127">
        <v>500000</v>
      </c>
      <c r="D6903" s="127"/>
      <c r="E6903" s="127">
        <f t="shared" si="187"/>
        <v>500000</v>
      </c>
    </row>
    <row r="6904" spans="1:5" x14ac:dyDescent="0.3">
      <c r="A6904" s="216" t="s">
        <v>2170</v>
      </c>
      <c r="B6904" s="127"/>
      <c r="C6904" s="127">
        <v>4000000</v>
      </c>
      <c r="D6904" s="127"/>
      <c r="E6904" s="127">
        <f t="shared" si="187"/>
        <v>4000000</v>
      </c>
    </row>
    <row r="6905" spans="1:5" x14ac:dyDescent="0.3">
      <c r="A6905" s="216" t="s">
        <v>2171</v>
      </c>
      <c r="B6905" s="127"/>
      <c r="C6905" s="127">
        <v>3000000</v>
      </c>
      <c r="D6905" s="127"/>
      <c r="E6905" s="127">
        <f t="shared" si="187"/>
        <v>3000000</v>
      </c>
    </row>
    <row r="6906" spans="1:5" x14ac:dyDescent="0.3">
      <c r="A6906" s="216" t="s">
        <v>2172</v>
      </c>
      <c r="B6906" s="127"/>
      <c r="C6906" s="127">
        <v>12000000</v>
      </c>
      <c r="D6906" s="127"/>
      <c r="E6906" s="127">
        <f t="shared" si="187"/>
        <v>12000000</v>
      </c>
    </row>
    <row r="6907" spans="1:5" x14ac:dyDescent="0.3">
      <c r="A6907" s="216" t="s">
        <v>2173</v>
      </c>
      <c r="B6907" s="127"/>
      <c r="C6907" s="127">
        <v>12000000</v>
      </c>
      <c r="D6907" s="127"/>
      <c r="E6907" s="127">
        <f t="shared" si="187"/>
        <v>12000000</v>
      </c>
    </row>
    <row r="6908" spans="1:5" x14ac:dyDescent="0.3">
      <c r="A6908" s="216" t="s">
        <v>2174</v>
      </c>
      <c r="B6908" s="127"/>
      <c r="C6908" s="127">
        <v>12000000</v>
      </c>
      <c r="D6908" s="127"/>
      <c r="E6908" s="127">
        <f t="shared" si="187"/>
        <v>12000000</v>
      </c>
    </row>
    <row r="6909" spans="1:5" x14ac:dyDescent="0.3">
      <c r="A6909" s="216" t="s">
        <v>2175</v>
      </c>
      <c r="B6909" s="127"/>
      <c r="C6909" s="127">
        <v>2000000</v>
      </c>
      <c r="D6909" s="127">
        <v>2000000</v>
      </c>
      <c r="E6909" s="127">
        <f t="shared" si="187"/>
        <v>0</v>
      </c>
    </row>
    <row r="6910" spans="1:5" x14ac:dyDescent="0.3">
      <c r="A6910" s="216" t="s">
        <v>2176</v>
      </c>
      <c r="B6910" s="127"/>
      <c r="C6910" s="127">
        <v>5000000</v>
      </c>
      <c r="D6910" s="127">
        <v>5000000</v>
      </c>
      <c r="E6910" s="127">
        <f t="shared" si="187"/>
        <v>0</v>
      </c>
    </row>
    <row r="6911" spans="1:5" x14ac:dyDescent="0.3">
      <c r="A6911" s="216" t="s">
        <v>2177</v>
      </c>
      <c r="B6911" s="127"/>
      <c r="C6911" s="127">
        <v>2000000</v>
      </c>
      <c r="D6911" s="127"/>
      <c r="E6911" s="127">
        <f t="shared" si="187"/>
        <v>2000000</v>
      </c>
    </row>
    <row r="6912" spans="1:5" x14ac:dyDescent="0.3">
      <c r="A6912" s="216" t="s">
        <v>2178</v>
      </c>
      <c r="B6912" s="127"/>
      <c r="C6912" s="127">
        <v>1500000</v>
      </c>
      <c r="D6912" s="127"/>
      <c r="E6912" s="127">
        <f t="shared" si="187"/>
        <v>1500000</v>
      </c>
    </row>
    <row r="6913" spans="1:5" x14ac:dyDescent="0.3">
      <c r="A6913" s="216" t="s">
        <v>2179</v>
      </c>
      <c r="B6913" s="127"/>
      <c r="C6913" s="127">
        <v>2000000</v>
      </c>
      <c r="D6913" s="127">
        <v>2000000</v>
      </c>
      <c r="E6913" s="127">
        <f t="shared" si="187"/>
        <v>0</v>
      </c>
    </row>
    <row r="6914" spans="1:5" x14ac:dyDescent="0.3">
      <c r="A6914" s="216" t="s">
        <v>2180</v>
      </c>
      <c r="B6914" s="127"/>
      <c r="C6914" s="127">
        <v>1000000</v>
      </c>
      <c r="D6914" s="127"/>
      <c r="E6914" s="127">
        <f t="shared" si="187"/>
        <v>1000000</v>
      </c>
    </row>
    <row r="6915" spans="1:5" x14ac:dyDescent="0.3">
      <c r="A6915" s="216" t="s">
        <v>2181</v>
      </c>
      <c r="B6915" s="127"/>
      <c r="C6915" s="127">
        <v>4000000</v>
      </c>
      <c r="D6915" s="127"/>
      <c r="E6915" s="127">
        <f t="shared" si="187"/>
        <v>4000000</v>
      </c>
    </row>
    <row r="6916" spans="1:5" x14ac:dyDescent="0.3">
      <c r="A6916" s="216" t="s">
        <v>2182</v>
      </c>
      <c r="B6916" s="127"/>
      <c r="C6916" s="127"/>
      <c r="D6916" s="127"/>
      <c r="E6916" s="127">
        <f t="shared" si="187"/>
        <v>0</v>
      </c>
    </row>
    <row r="6917" spans="1:5" x14ac:dyDescent="0.3">
      <c r="A6917" s="216" t="s">
        <v>2183</v>
      </c>
      <c r="B6917" s="127"/>
      <c r="C6917" s="127">
        <v>2000000</v>
      </c>
      <c r="D6917" s="127"/>
      <c r="E6917" s="127">
        <f t="shared" si="187"/>
        <v>2000000</v>
      </c>
    </row>
    <row r="6918" spans="1:5" x14ac:dyDescent="0.3">
      <c r="A6918" s="216" t="s">
        <v>2184</v>
      </c>
      <c r="B6918" s="127"/>
      <c r="C6918" s="127">
        <v>2000000</v>
      </c>
      <c r="D6918" s="127"/>
      <c r="E6918" s="127">
        <f t="shared" si="187"/>
        <v>2000000</v>
      </c>
    </row>
    <row r="6919" spans="1:5" x14ac:dyDescent="0.3">
      <c r="A6919" s="216" t="s">
        <v>2185</v>
      </c>
      <c r="B6919" s="127"/>
      <c r="C6919" s="127">
        <v>1500000</v>
      </c>
      <c r="D6919" s="127"/>
      <c r="E6919" s="127">
        <f t="shared" si="187"/>
        <v>1500000</v>
      </c>
    </row>
    <row r="6920" spans="1:5" x14ac:dyDescent="0.3">
      <c r="A6920" s="216" t="s">
        <v>2186</v>
      </c>
      <c r="B6920" s="127"/>
      <c r="C6920" s="127">
        <v>3000000</v>
      </c>
      <c r="D6920" s="127"/>
      <c r="E6920" s="127">
        <f t="shared" si="187"/>
        <v>3000000</v>
      </c>
    </row>
    <row r="6921" spans="1:5" x14ac:dyDescent="0.3">
      <c r="A6921" s="216" t="s">
        <v>2187</v>
      </c>
      <c r="B6921" s="127"/>
      <c r="C6921" s="127">
        <v>4920000</v>
      </c>
      <c r="D6921" s="127"/>
      <c r="E6921" s="127">
        <f t="shared" si="187"/>
        <v>4920000</v>
      </c>
    </row>
    <row r="6922" spans="1:5" x14ac:dyDescent="0.3">
      <c r="A6922" s="206" t="s">
        <v>2188</v>
      </c>
      <c r="B6922" s="127">
        <v>7400000</v>
      </c>
      <c r="C6922" s="127"/>
      <c r="D6922" s="127">
        <v>7400000</v>
      </c>
      <c r="E6922" s="127">
        <f t="shared" si="187"/>
        <v>0</v>
      </c>
    </row>
    <row r="6923" spans="1:5" ht="37.5" x14ac:dyDescent="0.3">
      <c r="A6923" s="206" t="s">
        <v>2189</v>
      </c>
      <c r="B6923" s="127">
        <v>1500000</v>
      </c>
      <c r="C6923" s="127"/>
      <c r="D6923" s="127">
        <v>1500000</v>
      </c>
      <c r="E6923" s="127">
        <f t="shared" si="187"/>
        <v>0</v>
      </c>
    </row>
    <row r="6924" spans="1:5" x14ac:dyDescent="0.3">
      <c r="A6924" s="206" t="s">
        <v>2190</v>
      </c>
      <c r="B6924" s="127"/>
      <c r="C6924" s="127">
        <v>1500000</v>
      </c>
      <c r="D6924" s="127"/>
      <c r="E6924" s="127">
        <f t="shared" si="187"/>
        <v>1500000</v>
      </c>
    </row>
    <row r="6925" spans="1:5" x14ac:dyDescent="0.3">
      <c r="A6925" s="206" t="s">
        <v>2191</v>
      </c>
      <c r="B6925" s="127">
        <v>1000000</v>
      </c>
      <c r="C6925" s="127"/>
      <c r="D6925" s="127">
        <v>1000000</v>
      </c>
      <c r="E6925" s="127">
        <f t="shared" si="187"/>
        <v>0</v>
      </c>
    </row>
    <row r="6926" spans="1:5" x14ac:dyDescent="0.3">
      <c r="A6926" s="206" t="s">
        <v>2192</v>
      </c>
      <c r="B6926" s="127">
        <v>8000000</v>
      </c>
      <c r="C6926" s="127"/>
      <c r="D6926" s="127">
        <v>8000000</v>
      </c>
      <c r="E6926" s="127">
        <f t="shared" si="187"/>
        <v>0</v>
      </c>
    </row>
    <row r="6927" spans="1:5" x14ac:dyDescent="0.3">
      <c r="A6927" s="206" t="s">
        <v>2178</v>
      </c>
      <c r="B6927" s="127">
        <v>2000000</v>
      </c>
      <c r="C6927" s="127"/>
      <c r="D6927" s="127">
        <v>2000000</v>
      </c>
      <c r="E6927" s="127">
        <f t="shared" si="187"/>
        <v>0</v>
      </c>
    </row>
    <row r="6928" spans="1:5" x14ac:dyDescent="0.3">
      <c r="A6928" s="206" t="s">
        <v>2193</v>
      </c>
      <c r="B6928" s="127"/>
      <c r="C6928" s="127">
        <v>2000000</v>
      </c>
      <c r="D6928" s="127"/>
      <c r="E6928" s="127">
        <f t="shared" si="187"/>
        <v>2000000</v>
      </c>
    </row>
    <row r="6929" spans="1:5" x14ac:dyDescent="0.3">
      <c r="A6929" s="206" t="s">
        <v>2194</v>
      </c>
      <c r="B6929" s="127">
        <v>3000000</v>
      </c>
      <c r="C6929" s="127"/>
      <c r="D6929" s="127">
        <v>3000000</v>
      </c>
      <c r="E6929" s="127">
        <f t="shared" si="187"/>
        <v>0</v>
      </c>
    </row>
    <row r="6930" spans="1:5" x14ac:dyDescent="0.3">
      <c r="A6930" s="206" t="s">
        <v>2195</v>
      </c>
      <c r="B6930" s="127"/>
      <c r="C6930" s="127">
        <v>3000000</v>
      </c>
      <c r="D6930" s="127"/>
      <c r="E6930" s="127">
        <f t="shared" si="187"/>
        <v>3000000</v>
      </c>
    </row>
    <row r="6931" spans="1:5" x14ac:dyDescent="0.3">
      <c r="A6931" s="206" t="s">
        <v>2196</v>
      </c>
      <c r="B6931" s="127">
        <v>3000000</v>
      </c>
      <c r="C6931" s="127"/>
      <c r="D6931" s="127">
        <v>3000000</v>
      </c>
      <c r="E6931" s="127">
        <f t="shared" si="187"/>
        <v>0</v>
      </c>
    </row>
    <row r="6932" spans="1:5" x14ac:dyDescent="0.3">
      <c r="A6932" s="206" t="s">
        <v>2192</v>
      </c>
      <c r="B6932" s="127"/>
      <c r="C6932" s="127">
        <v>12000000</v>
      </c>
      <c r="D6932" s="127"/>
      <c r="E6932" s="127">
        <f t="shared" si="187"/>
        <v>12000000</v>
      </c>
    </row>
    <row r="6933" spans="1:5" x14ac:dyDescent="0.3">
      <c r="A6933" s="205" t="s">
        <v>6</v>
      </c>
      <c r="B6933" s="130">
        <f>SUM(B6900:B6932)</f>
        <v>25900000</v>
      </c>
      <c r="C6933" s="130">
        <f t="shared" ref="C6933:D6933" si="188">SUM(C6900:C6932)</f>
        <v>111320000</v>
      </c>
      <c r="D6933" s="130">
        <f t="shared" si="188"/>
        <v>34900000</v>
      </c>
      <c r="E6933" s="130">
        <f>SUM(E6900:E6932)</f>
        <v>102320000</v>
      </c>
    </row>
    <row r="6934" spans="1:5" x14ac:dyDescent="0.3">
      <c r="A6934" s="234"/>
      <c r="B6934" s="127"/>
      <c r="C6934" s="127"/>
      <c r="D6934" s="127"/>
      <c r="E6934" s="131">
        <f t="shared" si="185"/>
        <v>0</v>
      </c>
    </row>
    <row r="6935" spans="1:5" x14ac:dyDescent="0.3">
      <c r="A6935" s="205" t="s">
        <v>6</v>
      </c>
      <c r="B6935" s="130">
        <f>B6853+B6894+B6898+B6933</f>
        <v>180340714</v>
      </c>
      <c r="C6935" s="130">
        <f>C6853+C6894+C6898+C6933</f>
        <v>275759449.83999997</v>
      </c>
      <c r="D6935" s="130">
        <f>D6853+D6894+D6898+D6933</f>
        <v>187366783</v>
      </c>
      <c r="E6935" s="130">
        <f>E6853+E6894+E6898+E6933</f>
        <v>268733380.84000003</v>
      </c>
    </row>
    <row r="6936" spans="1:5" x14ac:dyDescent="0.3">
      <c r="A6936" s="216"/>
      <c r="B6936" s="127"/>
      <c r="C6936" s="127"/>
      <c r="D6936" s="127"/>
      <c r="E6936" s="131">
        <f t="shared" si="185"/>
        <v>0</v>
      </c>
    </row>
    <row r="6937" spans="1:5" x14ac:dyDescent="0.3">
      <c r="A6937" s="195" t="s">
        <v>661</v>
      </c>
      <c r="B6937" s="130">
        <f>B6935</f>
        <v>180340714</v>
      </c>
      <c r="C6937" s="130">
        <f>C6935</f>
        <v>275759449.83999997</v>
      </c>
      <c r="D6937" s="130">
        <f>D6935</f>
        <v>187366783</v>
      </c>
      <c r="E6937" s="130">
        <f>E6935</f>
        <v>268733380.84000003</v>
      </c>
    </row>
    <row r="6938" spans="1:5" x14ac:dyDescent="0.3">
      <c r="A6938" s="178"/>
      <c r="B6938" s="127"/>
      <c r="C6938" s="127"/>
      <c r="D6938" s="127"/>
      <c r="E6938" s="127"/>
    </row>
    <row r="6939" spans="1:5" x14ac:dyDescent="0.3">
      <c r="A6939" s="178"/>
      <c r="B6939" s="127"/>
      <c r="C6939" s="364"/>
      <c r="D6939" s="127"/>
      <c r="E6939" s="127"/>
    </row>
    <row r="6940" spans="1:5" x14ac:dyDescent="0.3">
      <c r="A6940" s="176" t="s">
        <v>1951</v>
      </c>
      <c r="B6940" s="130">
        <f>B6256+B6348+B6416+B6473+B6515+B6562+B6598+B6654+B6707</f>
        <v>83984185</v>
      </c>
      <c r="C6940" s="130">
        <f>C6256+C6348+C6416+C6473+C6515+C6562+C6598+C6654+C6707</f>
        <v>28560500</v>
      </c>
      <c r="D6940" s="130">
        <f>D6256+D6348+D6416+D6473+D6515+D6562+D6598+D6654+D6707</f>
        <v>0</v>
      </c>
      <c r="E6940" s="130">
        <f>E6256+E6348+E6416+E6473+E6515+E6562+E6598+E6654+E6707</f>
        <v>112544685</v>
      </c>
    </row>
    <row r="6941" spans="1:5" x14ac:dyDescent="0.3">
      <c r="A6941" s="177"/>
      <c r="B6941" s="131"/>
      <c r="C6941" s="131"/>
      <c r="D6941" s="131"/>
      <c r="E6941" s="131"/>
    </row>
    <row r="6942" spans="1:5" x14ac:dyDescent="0.3">
      <c r="A6942" s="176" t="s">
        <v>203</v>
      </c>
      <c r="B6942" s="130">
        <f>B6940</f>
        <v>83984185</v>
      </c>
      <c r="C6942" s="130">
        <f>C6940</f>
        <v>28560500</v>
      </c>
      <c r="D6942" s="130">
        <f>D6940</f>
        <v>0</v>
      </c>
      <c r="E6942" s="130">
        <f>E6940</f>
        <v>112544685</v>
      </c>
    </row>
    <row r="6943" spans="1:5" x14ac:dyDescent="0.3">
      <c r="A6943" s="177"/>
      <c r="B6943" s="131"/>
      <c r="C6943" s="131"/>
      <c r="D6943" s="131"/>
      <c r="E6943" s="131"/>
    </row>
    <row r="6944" spans="1:5" x14ac:dyDescent="0.3">
      <c r="A6944" s="176" t="s">
        <v>143</v>
      </c>
      <c r="B6944" s="130">
        <f>B6937</f>
        <v>180340714</v>
      </c>
      <c r="C6944" s="130">
        <f>C6937</f>
        <v>275759449.83999997</v>
      </c>
      <c r="D6944" s="130">
        <f>D6937</f>
        <v>187366783</v>
      </c>
      <c r="E6944" s="130">
        <f>E6937</f>
        <v>268733380.84000003</v>
      </c>
    </row>
    <row r="6945" spans="1:5" x14ac:dyDescent="0.3">
      <c r="A6945" s="177"/>
      <c r="B6945" s="131"/>
      <c r="C6945" s="131"/>
      <c r="D6945" s="131"/>
      <c r="E6945" s="131"/>
    </row>
    <row r="6946" spans="1:5" x14ac:dyDescent="0.3">
      <c r="A6946" s="176" t="s">
        <v>927</v>
      </c>
      <c r="B6946" s="130">
        <f>B6942+B6944</f>
        <v>264324899</v>
      </c>
      <c r="C6946" s="130">
        <f>C6942+C6944</f>
        <v>304319949.83999997</v>
      </c>
      <c r="D6946" s="130">
        <f>D6942+D6944</f>
        <v>187366783</v>
      </c>
      <c r="E6946" s="130">
        <f>E6942+E6944</f>
        <v>381278065.84000003</v>
      </c>
    </row>
    <row r="6947" spans="1:5" x14ac:dyDescent="0.3">
      <c r="A6947" s="609"/>
      <c r="B6947" s="141"/>
      <c r="C6947" s="141"/>
      <c r="D6947" s="131"/>
      <c r="E6947" s="141"/>
    </row>
    <row r="6948" spans="1:5" x14ac:dyDescent="0.3">
      <c r="A6948" s="177"/>
      <c r="B6948" s="127"/>
      <c r="C6948" s="131"/>
      <c r="D6948" s="131"/>
      <c r="E6948" s="131"/>
    </row>
    <row r="6949" spans="1:5" x14ac:dyDescent="0.3">
      <c r="A6949" s="176" t="s">
        <v>2197</v>
      </c>
      <c r="B6949" s="130">
        <f>B62+B440+B840+B1104+B2191+B2380+B2520+B3111+B3421+B3678+B4108+B4493+B4894+B5215+B5402+B5788+B5897+B5995+B6068+B6160</f>
        <v>3972757106.5716629</v>
      </c>
      <c r="C6949" s="130">
        <f>C62+C440+C840+C1104+C2191+C2380+C2520+C3111+C3421+C3678+C4108+C4493+C4894+C5215+C5402+C5788+C5897+C5995+C6068+C6160</f>
        <v>0</v>
      </c>
      <c r="D6949" s="130">
        <f>D62+D440+D840+D1104+D2191+D2380+D2520+D3111+D3421+D3678+D4108+D4493+D4894+D5215+D5402+D5788+D5897+D5995+D6068+D6160</f>
        <v>311985398.15380073</v>
      </c>
      <c r="E6949" s="130">
        <f>E62+E440+E840+E1104+E2191+E2380+E2520+E3111+E3421+E3678+E4108+E4493+E4894+E5215+E5402+E5788+E5897+E5995+E6068+E6160</f>
        <v>3660771708.4178619</v>
      </c>
    </row>
    <row r="6950" spans="1:5" x14ac:dyDescent="0.3">
      <c r="A6950" s="609"/>
      <c r="B6950" s="141"/>
      <c r="C6950" s="141"/>
      <c r="D6950" s="141"/>
      <c r="E6950" s="141"/>
    </row>
    <row r="6951" spans="1:5" x14ac:dyDescent="0.3">
      <c r="A6951" s="176" t="s">
        <v>2198</v>
      </c>
      <c r="B6951" s="130">
        <f>B6953-B6949</f>
        <v>3040712511</v>
      </c>
      <c r="C6951" s="130">
        <f t="shared" ref="C6951:E6951" si="189">C6953-C6949</f>
        <v>1765107957.0477085</v>
      </c>
      <c r="D6951" s="130">
        <f t="shared" si="189"/>
        <v>351786200.02999997</v>
      </c>
      <c r="E6951" s="130">
        <f t="shared" si="189"/>
        <v>4454034268.0177088</v>
      </c>
    </row>
    <row r="6952" spans="1:5" x14ac:dyDescent="0.3">
      <c r="A6952" s="177"/>
      <c r="B6952" s="127"/>
      <c r="C6952" s="127"/>
      <c r="D6952" s="127"/>
      <c r="E6952" s="127"/>
    </row>
    <row r="6953" spans="1:5" x14ac:dyDescent="0.3">
      <c r="A6953" s="176" t="s">
        <v>2199</v>
      </c>
      <c r="B6953" s="130">
        <f>B6942+B6229+B6132+B6058+B5965+B5875+B5779+B5393+B5207+B4886+B4484+B4101+B3669+B3412+B3103+B2512+B2182+B1093+B829+B429</f>
        <v>7013469617.5716629</v>
      </c>
      <c r="C6953" s="130">
        <f>C6942+C6229+C6132+C6058+C5965+C5875+C5779+C5393+C5207+C4886+C4484+C4101+C3669+C3412+C3103+C2512+C2182+C1093+C829+C429</f>
        <v>1765107957.0477085</v>
      </c>
      <c r="D6953" s="130">
        <f>D6942+D6229+D6132+D6058+D5965+D5875+D5779+D5393+D5207+D4886+D4484+D4101+D3669+D3412+D3103+D2512+D2182+D1093+D829+D429</f>
        <v>663771598.1838007</v>
      </c>
      <c r="E6953" s="130">
        <f>E6942+E6229+E6132+E6058+E5965+E5875+E5779+E5393+E5207+E4886+E4484+E4101+E3669+E3412+E3103+E2512+E2182+E1093+E829+E429</f>
        <v>8114805976.4355707</v>
      </c>
    </row>
    <row r="6954" spans="1:5" x14ac:dyDescent="0.3">
      <c r="A6954" s="609"/>
      <c r="B6954" s="141"/>
      <c r="C6954" s="141"/>
      <c r="D6954" s="141"/>
      <c r="E6954" s="141"/>
    </row>
    <row r="6955" spans="1:5" x14ac:dyDescent="0.3">
      <c r="A6955" s="176" t="s">
        <v>2200</v>
      </c>
      <c r="B6955" s="130">
        <f>B6944+B6249+B6152+B6060+B5989+B5891+B5781+B5395+B5209+B4888+B4486+B4103+B3671+B3414+B3105+B2514+B2184+B1095+B831+B431</f>
        <v>5197060407.0799999</v>
      </c>
      <c r="C6955" s="130">
        <f>C6944+C6249+C6152+C6060+C5989+C5891+C5781+C5395+C5209+C4888+C4486+C4103+C3671+C3414+C3105+C2514+C2184+C1095+C831+C431</f>
        <v>3733264654.3488569</v>
      </c>
      <c r="D6955" s="130">
        <f>D6944+D6249+D6152+D6060+D5989+D5891+D5781+D5395+D5209+D4888+D4486+D4103+D3671+D3414+D3105+D2514+D2184+D1095+D831+D431</f>
        <v>2005912187.2544284</v>
      </c>
      <c r="E6955" s="130">
        <f>E6944+E6249+E6152+E6060+E5989+E5891+E5781+E5395+E5209+E4888+E4486+E4103+E3671+E3414+E3105+E2514+E2184+E1095+E831+E431</f>
        <v>6924412874.1744299</v>
      </c>
    </row>
    <row r="6956" spans="1:5" x14ac:dyDescent="0.3">
      <c r="A6956" s="177"/>
      <c r="B6956" s="127"/>
      <c r="C6956" s="127"/>
      <c r="D6956" s="127"/>
      <c r="E6956" s="127"/>
    </row>
    <row r="6957" spans="1:5" x14ac:dyDescent="0.3">
      <c r="A6957" s="176" t="s">
        <v>2201</v>
      </c>
      <c r="B6957" s="130">
        <f>B6955+B6953</f>
        <v>12210530024.651663</v>
      </c>
      <c r="C6957" s="130">
        <f t="shared" ref="C6957:E6957" si="190">C6955+C6953</f>
        <v>5498372611.3965654</v>
      </c>
      <c r="D6957" s="130">
        <f t="shared" si="190"/>
        <v>2669683785.4382291</v>
      </c>
      <c r="E6957" s="130">
        <f t="shared" si="190"/>
        <v>15039218850.610001</v>
      </c>
    </row>
    <row r="6958" spans="1:5" x14ac:dyDescent="0.3">
      <c r="A6958" s="621"/>
      <c r="B6958" s="622"/>
      <c r="C6958" s="622"/>
      <c r="D6958" s="622"/>
      <c r="E6958" s="622"/>
    </row>
    <row r="6959" spans="1:5" x14ac:dyDescent="0.3">
      <c r="A6959" s="621"/>
      <c r="B6959" s="622"/>
      <c r="C6959" s="622"/>
      <c r="D6959" s="622"/>
      <c r="E6959" s="622"/>
    </row>
    <row r="6960" spans="1:5" x14ac:dyDescent="0.3">
      <c r="A6960" s="621"/>
      <c r="B6960" s="622"/>
      <c r="C6960" s="622"/>
      <c r="D6960" s="622"/>
      <c r="E6960" s="622"/>
    </row>
    <row r="6961" spans="1:5" x14ac:dyDescent="0.3">
      <c r="A6961" s="621"/>
      <c r="B6961" s="622"/>
      <c r="C6961" s="622"/>
      <c r="D6961" s="622"/>
      <c r="E6961" s="622"/>
    </row>
    <row r="6962" spans="1:5" x14ac:dyDescent="0.3">
      <c r="A6962" s="623"/>
      <c r="B6962" s="624"/>
      <c r="C6962" s="624"/>
      <c r="D6962" s="624"/>
      <c r="E6962" s="624"/>
    </row>
    <row r="6963" spans="1:5" x14ac:dyDescent="0.3">
      <c r="A6963" s="625"/>
      <c r="B6963" s="622"/>
      <c r="C6963" s="626"/>
      <c r="D6963" s="626"/>
      <c r="E6963" s="626"/>
    </row>
    <row r="6964" spans="1:5" x14ac:dyDescent="0.3">
      <c r="A6964" s="627"/>
      <c r="B6964" s="622"/>
      <c r="C6964" s="622"/>
      <c r="D6964" s="622"/>
      <c r="E6964" s="626"/>
    </row>
    <row r="6965" spans="1:5" x14ac:dyDescent="0.3">
      <c r="A6965" s="627"/>
      <c r="B6965" s="622"/>
      <c r="C6965" s="622"/>
      <c r="D6965" s="622"/>
      <c r="E6965" s="626"/>
    </row>
    <row r="6966" spans="1:5" x14ac:dyDescent="0.3">
      <c r="A6966" s="623"/>
      <c r="B6966" s="624"/>
      <c r="C6966" s="624"/>
      <c r="D6966" s="624"/>
      <c r="E6966" s="624"/>
    </row>
    <row r="6967" spans="1:5" x14ac:dyDescent="0.3">
      <c r="A6967" s="628"/>
      <c r="B6967" s="622"/>
      <c r="C6967" s="622"/>
      <c r="D6967" s="622"/>
      <c r="E6967" s="622"/>
    </row>
    <row r="6968" spans="1:5" x14ac:dyDescent="0.3">
      <c r="A6968" s="621"/>
      <c r="B6968" s="622"/>
      <c r="C6968" s="622"/>
      <c r="D6968" s="622"/>
      <c r="E6968" s="622"/>
    </row>
    <row r="6969" spans="1:5" x14ac:dyDescent="0.3">
      <c r="A6969" s="621"/>
      <c r="B6969" s="622"/>
      <c r="C6969" s="622"/>
      <c r="D6969" s="622"/>
      <c r="E6969" s="622"/>
    </row>
    <row r="6970" spans="1:5" x14ac:dyDescent="0.3">
      <c r="A6970" s="621"/>
      <c r="B6970" s="622"/>
      <c r="C6970" s="622"/>
      <c r="D6970" s="622"/>
      <c r="E6970" s="622"/>
    </row>
    <row r="6971" spans="1:5" x14ac:dyDescent="0.3">
      <c r="A6971" s="621"/>
      <c r="B6971" s="622"/>
      <c r="C6971" s="622"/>
      <c r="D6971" s="622"/>
      <c r="E6971" s="622"/>
    </row>
    <row r="6972" spans="1:5" x14ac:dyDescent="0.3">
      <c r="A6972" s="623"/>
      <c r="B6972" s="624"/>
      <c r="C6972" s="624"/>
      <c r="D6972" s="624"/>
      <c r="E6972" s="624"/>
    </row>
    <row r="6973" spans="1:5" x14ac:dyDescent="0.3">
      <c r="A6973" s="628"/>
      <c r="B6973" s="626"/>
      <c r="C6973" s="626"/>
      <c r="D6973" s="626"/>
      <c r="E6973" s="626"/>
    </row>
    <row r="6974" spans="1:5" x14ac:dyDescent="0.3">
      <c r="A6974" s="623"/>
      <c r="B6974" s="624"/>
      <c r="C6974" s="624"/>
      <c r="D6974" s="624"/>
      <c r="E6974" s="624"/>
    </row>
    <row r="6975" spans="1:5" x14ac:dyDescent="0.3">
      <c r="A6975" s="623"/>
      <c r="B6975" s="629"/>
      <c r="C6975" s="629"/>
      <c r="D6975" s="629"/>
      <c r="E6975" s="629"/>
    </row>
    <row r="6976" spans="1:5" x14ac:dyDescent="0.3">
      <c r="A6976" s="630"/>
      <c r="B6976" s="631"/>
      <c r="C6976" s="631"/>
      <c r="D6976" s="631"/>
      <c r="E6976" s="631"/>
    </row>
    <row r="6977" spans="1:5" x14ac:dyDescent="0.3">
      <c r="A6977" s="630"/>
      <c r="B6977" s="631"/>
      <c r="C6977" s="631"/>
      <c r="D6977" s="631"/>
      <c r="E6977" s="631"/>
    </row>
    <row r="6978" spans="1:5" x14ac:dyDescent="0.3">
      <c r="A6978" s="630"/>
      <c r="B6978" s="632"/>
      <c r="C6978" s="632"/>
      <c r="D6978" s="631"/>
      <c r="E6978" s="631"/>
    </row>
    <row r="6979" spans="1:5" x14ac:dyDescent="0.3">
      <c r="A6979" s="633"/>
      <c r="B6979" s="632"/>
      <c r="C6979" s="632"/>
      <c r="D6979" s="632"/>
      <c r="E6979" s="632"/>
    </row>
    <row r="6980" spans="1:5" x14ac:dyDescent="0.3">
      <c r="A6980" s="633"/>
      <c r="B6980" s="632"/>
      <c r="C6980" s="632"/>
      <c r="D6980" s="631"/>
      <c r="E6980" s="632"/>
    </row>
    <row r="6981" spans="1:5" x14ac:dyDescent="0.3">
      <c r="A6981" s="633"/>
      <c r="B6981" s="632"/>
      <c r="C6981" s="632"/>
      <c r="D6981" s="632"/>
      <c r="E6981" s="632"/>
    </row>
    <row r="6982" spans="1:5" x14ac:dyDescent="0.3">
      <c r="A6982" s="634"/>
      <c r="B6982" s="632"/>
      <c r="C6982" s="632"/>
      <c r="D6982" s="631"/>
      <c r="E6982" s="632"/>
    </row>
    <row r="6983" spans="1:5" x14ac:dyDescent="0.3">
      <c r="A6983" s="634"/>
      <c r="B6983" s="632"/>
      <c r="C6983" s="632"/>
      <c r="D6983" s="632"/>
      <c r="E6983" s="632"/>
    </row>
    <row r="6984" spans="1:5" x14ac:dyDescent="0.3">
      <c r="A6984" s="634"/>
      <c r="B6984" s="635"/>
      <c r="C6984" s="635"/>
      <c r="D6984" s="635"/>
      <c r="E6984" s="635"/>
    </row>
    <row r="6985" spans="1:5" x14ac:dyDescent="0.3">
      <c r="A6985" s="634"/>
      <c r="B6985" s="632"/>
      <c r="C6985" s="632"/>
      <c r="D6985" s="631"/>
      <c r="E6985" s="632"/>
    </row>
    <row r="6986" spans="1:5" x14ac:dyDescent="0.3">
      <c r="A6986" s="634"/>
      <c r="B6986" s="632"/>
      <c r="C6986" s="632"/>
      <c r="D6986" s="631"/>
      <c r="E6986" s="632"/>
    </row>
    <row r="6987" spans="1:5" x14ac:dyDescent="0.3">
      <c r="A6987" s="634"/>
      <c r="B6987" s="632"/>
      <c r="C6987" s="632"/>
      <c r="D6987" s="632"/>
      <c r="E6987" s="632"/>
    </row>
    <row r="6988" spans="1:5" x14ac:dyDescent="0.3">
      <c r="A6988" s="634"/>
      <c r="B6988" s="632"/>
      <c r="C6988" s="632"/>
      <c r="D6988" s="631"/>
      <c r="E6988" s="632"/>
    </row>
    <row r="6989" spans="1:5" x14ac:dyDescent="0.3">
      <c r="A6989" s="634"/>
      <c r="B6989" s="635"/>
      <c r="C6989" s="635"/>
      <c r="D6989" s="631"/>
      <c r="E6989" s="635"/>
    </row>
    <row r="6990" spans="1:5" x14ac:dyDescent="0.3">
      <c r="A6990" s="634"/>
      <c r="B6990" s="632"/>
      <c r="C6990" s="632"/>
      <c r="D6990" s="631"/>
      <c r="E6990" s="632"/>
    </row>
    <row r="6991" spans="1:5" x14ac:dyDescent="0.3">
      <c r="A6991" s="634"/>
      <c r="B6991" s="632"/>
      <c r="C6991" s="632"/>
      <c r="D6991" s="631"/>
      <c r="E6991" s="632"/>
    </row>
    <row r="6992" spans="1:5" x14ac:dyDescent="0.3">
      <c r="A6992" s="634"/>
      <c r="B6992" s="635"/>
      <c r="C6992" s="635"/>
      <c r="D6992" s="631"/>
      <c r="E6992" s="635"/>
    </row>
    <row r="6993" spans="1:5" x14ac:dyDescent="0.3">
      <c r="A6993" s="634"/>
      <c r="B6993" s="635"/>
      <c r="C6993" s="635"/>
      <c r="D6993" s="632"/>
      <c r="E6993" s="632"/>
    </row>
    <row r="6994" spans="1:5" x14ac:dyDescent="0.3">
      <c r="A6994" s="633"/>
      <c r="B6994" s="632"/>
      <c r="C6994" s="632"/>
      <c r="D6994" s="635"/>
      <c r="E6994" s="632"/>
    </row>
    <row r="6995" spans="1:5" x14ac:dyDescent="0.3">
      <c r="A6995" s="633"/>
      <c r="B6995" s="632"/>
      <c r="C6995" s="632"/>
      <c r="D6995" s="632"/>
      <c r="E6995" s="632"/>
    </row>
    <row r="6996" spans="1:5" x14ac:dyDescent="0.3">
      <c r="A6996" s="633"/>
      <c r="B6996" s="632"/>
      <c r="C6996" s="632"/>
      <c r="D6996" s="631"/>
      <c r="E6996" s="632"/>
    </row>
    <row r="6997" spans="1:5" x14ac:dyDescent="0.3">
      <c r="A6997" s="633"/>
      <c r="B6997" s="632"/>
      <c r="C6997" s="632"/>
      <c r="D6997" s="632"/>
      <c r="E6997" s="632"/>
    </row>
    <row r="6998" spans="1:5" x14ac:dyDescent="0.3">
      <c r="A6998" s="633"/>
      <c r="B6998" s="632"/>
      <c r="C6998" s="632"/>
      <c r="D6998" s="632"/>
      <c r="E6998" s="632"/>
    </row>
    <row r="6999" spans="1:5" x14ac:dyDescent="0.3">
      <c r="A6999" s="633"/>
      <c r="B6999" s="632"/>
      <c r="C6999" s="632"/>
      <c r="D6999" s="631"/>
      <c r="E6999" s="632"/>
    </row>
    <row r="7000" spans="1:5" x14ac:dyDescent="0.3">
      <c r="A7000" s="633"/>
      <c r="B7000" s="632"/>
      <c r="C7000" s="632"/>
      <c r="D7000" s="636"/>
      <c r="E7000" s="632"/>
    </row>
    <row r="7001" spans="1:5" x14ac:dyDescent="0.3">
      <c r="A7001" s="633"/>
      <c r="B7001" s="632"/>
      <c r="C7001" s="632"/>
      <c r="D7001" s="631"/>
      <c r="E7001" s="632"/>
    </row>
    <row r="7002" spans="1:5" x14ac:dyDescent="0.3">
      <c r="A7002" s="634"/>
      <c r="B7002" s="635"/>
      <c r="C7002" s="635"/>
      <c r="D7002" s="635"/>
      <c r="E7002" s="635"/>
    </row>
    <row r="7003" spans="1:5" x14ac:dyDescent="0.3">
      <c r="A7003" s="634"/>
      <c r="B7003" s="635"/>
      <c r="C7003" s="635"/>
      <c r="D7003" s="632"/>
      <c r="E7003" s="635"/>
    </row>
    <row r="7004" spans="1:5" x14ac:dyDescent="0.3">
      <c r="A7004" s="633"/>
      <c r="B7004" s="632"/>
      <c r="C7004" s="632"/>
      <c r="D7004" s="635"/>
      <c r="E7004" s="632"/>
    </row>
    <row r="7005" spans="1:5" x14ac:dyDescent="0.3">
      <c r="A7005" s="633"/>
      <c r="B7005" s="632"/>
      <c r="C7005" s="632"/>
      <c r="D7005" s="631"/>
      <c r="E7005" s="632"/>
    </row>
    <row r="7006" spans="1:5" x14ac:dyDescent="0.3">
      <c r="A7006" s="633"/>
      <c r="B7006" s="632"/>
      <c r="C7006" s="632"/>
      <c r="D7006" s="631"/>
      <c r="E7006" s="632"/>
    </row>
    <row r="7007" spans="1:5" x14ac:dyDescent="0.3">
      <c r="A7007" s="633"/>
      <c r="B7007" s="632"/>
      <c r="C7007" s="632"/>
      <c r="D7007" s="631"/>
      <c r="E7007" s="632"/>
    </row>
    <row r="7008" spans="1:5" x14ac:dyDescent="0.3">
      <c r="A7008" s="633"/>
      <c r="B7008" s="632"/>
      <c r="C7008" s="632"/>
      <c r="D7008" s="632"/>
      <c r="E7008" s="632"/>
    </row>
    <row r="7009" spans="1:5" x14ac:dyDescent="0.3">
      <c r="A7009" s="634"/>
      <c r="B7009" s="635"/>
      <c r="C7009" s="635"/>
      <c r="D7009" s="632"/>
      <c r="E7009" s="632"/>
    </row>
    <row r="7010" spans="1:5" x14ac:dyDescent="0.3">
      <c r="A7010" s="633"/>
      <c r="B7010" s="632"/>
      <c r="C7010" s="632"/>
      <c r="D7010" s="632"/>
      <c r="E7010" s="632"/>
    </row>
    <row r="7011" spans="1:5" x14ac:dyDescent="0.3">
      <c r="A7011" s="633"/>
      <c r="B7011" s="632"/>
      <c r="C7011" s="632"/>
      <c r="D7011" s="631"/>
      <c r="E7011" s="632"/>
    </row>
    <row r="7012" spans="1:5" x14ac:dyDescent="0.3">
      <c r="A7012" s="637"/>
      <c r="B7012" s="638"/>
      <c r="C7012" s="638"/>
      <c r="D7012" s="638"/>
      <c r="E7012" s="638"/>
    </row>
    <row r="7013" spans="1:5" x14ac:dyDescent="0.3">
      <c r="A7013" s="630"/>
      <c r="B7013" s="632"/>
      <c r="C7013" s="632"/>
      <c r="D7013" s="631"/>
      <c r="E7013" s="631"/>
    </row>
    <row r="7014" spans="1:5" x14ac:dyDescent="0.3">
      <c r="A7014" s="633"/>
      <c r="B7014" s="632"/>
      <c r="C7014" s="632"/>
      <c r="D7014" s="635"/>
      <c r="E7014" s="632"/>
    </row>
    <row r="7015" spans="1:5" x14ac:dyDescent="0.3">
      <c r="A7015" s="637"/>
      <c r="B7015" s="624"/>
      <c r="C7015" s="624"/>
      <c r="D7015" s="624"/>
      <c r="E7015" s="624"/>
    </row>
    <row r="7016" spans="1:5" x14ac:dyDescent="0.3">
      <c r="A7016" s="630"/>
      <c r="B7016" s="632"/>
      <c r="C7016" s="632"/>
      <c r="D7016" s="631"/>
      <c r="E7016" s="631"/>
    </row>
    <row r="7017" spans="1:5" x14ac:dyDescent="0.3">
      <c r="A7017" s="639"/>
      <c r="B7017" s="632"/>
      <c r="C7017" s="632"/>
      <c r="D7017" s="632"/>
      <c r="E7017" s="632"/>
    </row>
    <row r="7018" spans="1:5" x14ac:dyDescent="0.3">
      <c r="A7018" s="639"/>
      <c r="B7018" s="632"/>
      <c r="C7018" s="632"/>
      <c r="D7018" s="635"/>
      <c r="E7018" s="632"/>
    </row>
    <row r="7019" spans="1:5" x14ac:dyDescent="0.3">
      <c r="A7019" s="639"/>
      <c r="B7019" s="632"/>
      <c r="C7019" s="632"/>
      <c r="D7019" s="631"/>
      <c r="E7019" s="632"/>
    </row>
    <row r="7020" spans="1:5" x14ac:dyDescent="0.3">
      <c r="A7020" s="639"/>
      <c r="B7020" s="632"/>
      <c r="C7020" s="632"/>
      <c r="D7020" s="632"/>
      <c r="E7020" s="632"/>
    </row>
    <row r="7021" spans="1:5" x14ac:dyDescent="0.3">
      <c r="A7021" s="639"/>
      <c r="B7021" s="632"/>
      <c r="C7021" s="632"/>
      <c r="D7021" s="632"/>
      <c r="E7021" s="632"/>
    </row>
    <row r="7022" spans="1:5" x14ac:dyDescent="0.3">
      <c r="A7022" s="639"/>
      <c r="B7022" s="632"/>
      <c r="C7022" s="632"/>
      <c r="D7022" s="632"/>
      <c r="E7022" s="632"/>
    </row>
    <row r="7023" spans="1:5" x14ac:dyDescent="0.3">
      <c r="A7023" s="639"/>
      <c r="B7023" s="632"/>
      <c r="C7023" s="632"/>
      <c r="D7023" s="631"/>
      <c r="E7023" s="632"/>
    </row>
    <row r="7024" spans="1:5" x14ac:dyDescent="0.3">
      <c r="A7024" s="639"/>
      <c r="B7024" s="632"/>
      <c r="C7024" s="632"/>
      <c r="D7024" s="632"/>
      <c r="E7024" s="632"/>
    </row>
    <row r="7025" spans="1:5" x14ac:dyDescent="0.3">
      <c r="A7025" s="639"/>
      <c r="B7025" s="632"/>
      <c r="C7025" s="632"/>
      <c r="D7025" s="632"/>
      <c r="E7025" s="632"/>
    </row>
    <row r="7026" spans="1:5" x14ac:dyDescent="0.3">
      <c r="A7026" s="639"/>
      <c r="B7026" s="632"/>
      <c r="C7026" s="632"/>
      <c r="D7026" s="632"/>
      <c r="E7026" s="632"/>
    </row>
    <row r="7027" spans="1:5" x14ac:dyDescent="0.3">
      <c r="A7027" s="639"/>
      <c r="B7027" s="632"/>
      <c r="C7027" s="632"/>
      <c r="D7027" s="632"/>
      <c r="E7027" s="632"/>
    </row>
    <row r="7028" spans="1:5" x14ac:dyDescent="0.3">
      <c r="A7028" s="639"/>
      <c r="B7028" s="632"/>
      <c r="C7028" s="632"/>
      <c r="D7028" s="632"/>
      <c r="E7028" s="632"/>
    </row>
    <row r="7029" spans="1:5" x14ac:dyDescent="0.3">
      <c r="A7029" s="639"/>
      <c r="B7029" s="632"/>
      <c r="C7029" s="632"/>
      <c r="D7029" s="632"/>
      <c r="E7029" s="632"/>
    </row>
    <row r="7030" spans="1:5" x14ac:dyDescent="0.3">
      <c r="A7030" s="639"/>
      <c r="B7030" s="632"/>
      <c r="C7030" s="632"/>
      <c r="D7030" s="632"/>
      <c r="E7030" s="632"/>
    </row>
    <row r="7031" spans="1:5" x14ac:dyDescent="0.3">
      <c r="A7031" s="639"/>
      <c r="B7031" s="632"/>
      <c r="C7031" s="632"/>
      <c r="D7031" s="632"/>
      <c r="E7031" s="632"/>
    </row>
    <row r="7032" spans="1:5" x14ac:dyDescent="0.3">
      <c r="A7032" s="637"/>
      <c r="B7032" s="638"/>
      <c r="C7032" s="638"/>
      <c r="D7032" s="638"/>
      <c r="E7032" s="638"/>
    </row>
    <row r="7033" spans="1:5" x14ac:dyDescent="0.3">
      <c r="A7033" s="637"/>
      <c r="B7033" s="638"/>
      <c r="C7033" s="638"/>
      <c r="D7033" s="638"/>
      <c r="E7033" s="638"/>
    </row>
    <row r="7034" spans="1:5" x14ac:dyDescent="0.3">
      <c r="A7034" s="637"/>
      <c r="B7034" s="640"/>
      <c r="C7034" s="640"/>
      <c r="D7034" s="640"/>
      <c r="E7034" s="640"/>
    </row>
    <row r="7035" spans="1:5" x14ac:dyDescent="0.3">
      <c r="A7035" s="637"/>
      <c r="B7035" s="640"/>
      <c r="C7035" s="640"/>
      <c r="D7035" s="640"/>
      <c r="E7035" s="640"/>
    </row>
    <row r="7036" spans="1:5" x14ac:dyDescent="0.3">
      <c r="A7036" s="637"/>
      <c r="B7036" s="640"/>
      <c r="C7036" s="640"/>
      <c r="D7036" s="640"/>
      <c r="E7036" s="640"/>
    </row>
    <row r="7037" spans="1:5" x14ac:dyDescent="0.3">
      <c r="A7037" s="637"/>
      <c r="B7037" s="640"/>
      <c r="C7037" s="640"/>
      <c r="D7037" s="640"/>
      <c r="E7037" s="640"/>
    </row>
    <row r="7038" spans="1:5" x14ac:dyDescent="0.3">
      <c r="A7038" s="641"/>
      <c r="B7038" s="642"/>
      <c r="C7038" s="642"/>
      <c r="D7038" s="642"/>
      <c r="E7038" s="642"/>
    </row>
    <row r="7039" spans="1:5" x14ac:dyDescent="0.3">
      <c r="A7039" s="637"/>
      <c r="B7039" s="640"/>
      <c r="C7039" s="640"/>
      <c r="D7039" s="640"/>
      <c r="E7039" s="640"/>
    </row>
    <row r="7040" spans="1:5" x14ac:dyDescent="0.3">
      <c r="A7040" s="637"/>
      <c r="B7040" s="640"/>
      <c r="C7040" s="640"/>
      <c r="D7040" s="640"/>
      <c r="E7040" s="640"/>
    </row>
    <row r="7041" spans="1:5" x14ac:dyDescent="0.3">
      <c r="A7041" s="639"/>
      <c r="B7041" s="643"/>
      <c r="C7041" s="643"/>
      <c r="D7041" s="643"/>
      <c r="E7041" s="643"/>
    </row>
    <row r="7042" spans="1:5" x14ac:dyDescent="0.3">
      <c r="A7042" s="637"/>
      <c r="B7042" s="640"/>
      <c r="C7042" s="640"/>
      <c r="D7042" s="640"/>
      <c r="E7042" s="640"/>
    </row>
    <row r="7043" spans="1:5" x14ac:dyDescent="0.3">
      <c r="A7043" s="627"/>
      <c r="B7043" s="644"/>
      <c r="C7043" s="644"/>
      <c r="D7043" s="644"/>
      <c r="E7043" s="644"/>
    </row>
    <row r="7044" spans="1:5" x14ac:dyDescent="0.3">
      <c r="A7044" s="641"/>
      <c r="B7044" s="645"/>
      <c r="C7044" s="645"/>
      <c r="D7044" s="645"/>
      <c r="E7044" s="645"/>
    </row>
    <row r="7046" spans="1:5" x14ac:dyDescent="0.3">
      <c r="D7046" s="648"/>
      <c r="E7046" s="649"/>
    </row>
    <row r="7047" spans="1:5" x14ac:dyDescent="0.3">
      <c r="D7047" s="648"/>
      <c r="E7047" s="648"/>
    </row>
    <row r="7049" spans="1:5" x14ac:dyDescent="0.3">
      <c r="D7049" s="648"/>
    </row>
  </sheetData>
  <mergeCells count="25">
    <mergeCell ref="A6158:E6158"/>
    <mergeCell ref="A4491:E4491"/>
    <mergeCell ref="A4892:E4892"/>
    <mergeCell ref="A5213:E5213"/>
    <mergeCell ref="A5400:E5400"/>
    <mergeCell ref="A5786:E5786"/>
    <mergeCell ref="A5993:E5993"/>
    <mergeCell ref="A4107:E4107"/>
    <mergeCell ref="A1099:E1099"/>
    <mergeCell ref="A2189:E2189"/>
    <mergeCell ref="A2190:E2190"/>
    <mergeCell ref="A2379:E2379"/>
    <mergeCell ref="A2518:E2518"/>
    <mergeCell ref="A2519:E2519"/>
    <mergeCell ref="A2763:E2763"/>
    <mergeCell ref="A3109:E3109"/>
    <mergeCell ref="A3419:E3419"/>
    <mergeCell ref="A3676:E3676"/>
    <mergeCell ref="A3677:E3677"/>
    <mergeCell ref="A835:E835"/>
    <mergeCell ref="A31:E31"/>
    <mergeCell ref="A34:E34"/>
    <mergeCell ref="A57:E57"/>
    <mergeCell ref="A58:E58"/>
    <mergeCell ref="A435:E435"/>
  </mergeCells>
  <pageMargins left="0.7" right="0.7" top="0.75" bottom="0.75" header="0.3" footer="0.3"/>
  <pageSetup scale="5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9" workbookViewId="0">
      <selection activeCell="E25" sqref="E25"/>
    </sheetView>
  </sheetViews>
  <sheetFormatPr defaultRowHeight="15" x14ac:dyDescent="0.25"/>
  <cols>
    <col min="1" max="1" width="35" customWidth="1"/>
    <col min="2" max="2" width="23" customWidth="1"/>
    <col min="3" max="3" width="26.42578125" customWidth="1"/>
    <col min="4" max="4" width="27" customWidth="1"/>
    <col min="5" max="5" width="26.85546875" customWidth="1"/>
    <col min="6" max="6" width="17.42578125" customWidth="1"/>
  </cols>
  <sheetData>
    <row r="1" spans="1:6" ht="15.75" x14ac:dyDescent="0.25">
      <c r="A1" s="701" t="s">
        <v>2216</v>
      </c>
      <c r="B1" s="701"/>
      <c r="C1" s="701"/>
      <c r="D1" s="701"/>
      <c r="E1" s="701"/>
      <c r="F1" s="701"/>
    </row>
    <row r="2" spans="1:6" ht="24.6" customHeight="1" x14ac:dyDescent="0.25">
      <c r="A2" s="672" t="s">
        <v>2217</v>
      </c>
      <c r="B2" s="672" t="s">
        <v>2218</v>
      </c>
      <c r="C2" s="672" t="s">
        <v>2219</v>
      </c>
      <c r="D2" s="672" t="s">
        <v>2220</v>
      </c>
      <c r="E2" s="672" t="s">
        <v>2221</v>
      </c>
      <c r="F2" s="672" t="s">
        <v>2222</v>
      </c>
    </row>
    <row r="3" spans="1:6" ht="15.75" x14ac:dyDescent="0.25">
      <c r="A3" s="667" t="s">
        <v>30</v>
      </c>
      <c r="B3" s="668">
        <f>'[11]APPROVED SUPP.BUDGET 1-FY 24-25'!E184</f>
        <v>185944703.88999999</v>
      </c>
      <c r="C3" s="669">
        <v>0</v>
      </c>
      <c r="D3" s="668">
        <f>'[11]APPROVED SUPP.BUDGET 1-FY 24-25'!C191</f>
        <v>5157018.5999999996</v>
      </c>
      <c r="E3" s="668">
        <v>0</v>
      </c>
      <c r="F3" s="668">
        <f>B3+C3+D3+E3</f>
        <v>191101722.48999998</v>
      </c>
    </row>
    <row r="4" spans="1:6" ht="31.5" x14ac:dyDescent="0.25">
      <c r="A4" s="667" t="s">
        <v>31</v>
      </c>
      <c r="B4" s="668">
        <f>'[11]APPROVED SUPP.BUDGET 1-FY 24-25'!E506</f>
        <v>18634598</v>
      </c>
      <c r="C4" s="669">
        <v>0</v>
      </c>
      <c r="D4" s="668">
        <f>'[11]APPROVED SUPP.BUDGET 1-FY 24-25'!C560</f>
        <v>166122939.67000002</v>
      </c>
      <c r="E4" s="668">
        <v>0</v>
      </c>
      <c r="F4" s="668">
        <f>B4+C4+D4+E4</f>
        <v>184757537.67000002</v>
      </c>
    </row>
    <row r="5" spans="1:6" ht="31.5" x14ac:dyDescent="0.25">
      <c r="A5" s="667" t="s">
        <v>32</v>
      </c>
      <c r="B5" s="668">
        <f>'[11]APPROVED SUPP.BUDGET 1-FY 24-25'!E932</f>
        <v>17538180.899999999</v>
      </c>
      <c r="C5" s="669">
        <v>0</v>
      </c>
      <c r="D5" s="668">
        <f>'APPROVED SUPP.BUDGET 1-FY 24-25'!C955-'APPROVED SUPP.BUDGET 1-FY 24-25'!C953-117811727</f>
        <v>168682659.25</v>
      </c>
      <c r="E5" s="668">
        <f>'APPROVED SUPP.BUDGET 1-FY 24-25'!C953+117811727</f>
        <v>230023394</v>
      </c>
      <c r="F5" s="668">
        <f>B5+C5+D5+E5</f>
        <v>416244234.14999998</v>
      </c>
    </row>
    <row r="6" spans="1:6" ht="15.75" x14ac:dyDescent="0.25">
      <c r="A6" s="667" t="s">
        <v>2212</v>
      </c>
      <c r="B6" s="668">
        <f>'[11]APPROVED SUPP.BUDGET 1-FY 24-25'!E1394</f>
        <v>214176378.41999999</v>
      </c>
      <c r="C6" s="669">
        <v>0</v>
      </c>
      <c r="D6" s="668">
        <f>'[11]APPROVED SUPP.BUDGET 1-FY 24-25'!E1448</f>
        <v>165465546.36000001</v>
      </c>
      <c r="E6" s="668">
        <v>0</v>
      </c>
      <c r="F6" s="668">
        <f t="shared" ref="F6:F22" si="0">B6+C6+D6+E6</f>
        <v>379641924.77999997</v>
      </c>
    </row>
    <row r="7" spans="1:6" ht="15.75" x14ac:dyDescent="0.25">
      <c r="A7" s="667" t="s">
        <v>34</v>
      </c>
      <c r="B7" s="668">
        <f>'[11]APPROVED SUPP.BUDGET 1-FY 24-25'!C2346</f>
        <v>114392700</v>
      </c>
      <c r="C7" s="669">
        <v>0</v>
      </c>
      <c r="D7" s="668">
        <f>'[11]APPROVED SUPP.BUDGET 1-FY 24-25'!C2367</f>
        <v>197415653.58442831</v>
      </c>
      <c r="E7" s="668">
        <v>0</v>
      </c>
      <c r="F7" s="668">
        <f t="shared" si="0"/>
        <v>311808353.58442831</v>
      </c>
    </row>
    <row r="8" spans="1:6" ht="31.5" x14ac:dyDescent="0.25">
      <c r="A8" s="667" t="s">
        <v>35</v>
      </c>
      <c r="B8" s="668">
        <f>'[11]APPROVED SUPP.BUDGET 1-FY 24-25'!E2660</f>
        <v>14633395.6</v>
      </c>
      <c r="C8" s="669">
        <v>0</v>
      </c>
      <c r="D8" s="668">
        <f>'[11]APPROVED SUPP.BUDGET 1-FY 24-25'!E2685</f>
        <v>141400875.75999999</v>
      </c>
      <c r="E8" s="668">
        <v>0</v>
      </c>
      <c r="F8" s="668">
        <f t="shared" si="0"/>
        <v>156034271.35999998</v>
      </c>
    </row>
    <row r="9" spans="1:6" ht="31.5" x14ac:dyDescent="0.25">
      <c r="A9" s="667" t="s">
        <v>36</v>
      </c>
      <c r="B9" s="668">
        <f>'[11]APPROVED SUPP.BUDGET 1-FY 24-25'!C3233</f>
        <v>30748370</v>
      </c>
      <c r="C9" s="669">
        <v>0</v>
      </c>
      <c r="D9" s="668">
        <f>'[11]APPROVED SUPP.BUDGET 1-FY 24-25'!C3259</f>
        <v>120610941.66</v>
      </c>
      <c r="E9" s="668">
        <v>0</v>
      </c>
      <c r="F9" s="668">
        <f t="shared" si="0"/>
        <v>151359311.66</v>
      </c>
    </row>
    <row r="10" spans="1:6" ht="15.75" x14ac:dyDescent="0.25">
      <c r="A10" s="667" t="s">
        <v>37</v>
      </c>
      <c r="B10" s="668">
        <f>'[11]APPROVED SUPP.BUDGET 1-FY 24-25'!C3522</f>
        <v>15265037.17</v>
      </c>
      <c r="C10" s="669">
        <v>0</v>
      </c>
      <c r="D10" s="668">
        <v>0</v>
      </c>
      <c r="E10" s="668">
        <v>0</v>
      </c>
      <c r="F10" s="668">
        <f t="shared" si="0"/>
        <v>15265037.17</v>
      </c>
    </row>
    <row r="11" spans="1:6" ht="15.75" x14ac:dyDescent="0.25">
      <c r="A11" s="667" t="s">
        <v>38</v>
      </c>
      <c r="B11" s="668">
        <f>'[11]APPROVED SUPP.BUDGET 1-FY 24-25'!C3774</f>
        <v>52992716</v>
      </c>
      <c r="C11" s="669">
        <v>0</v>
      </c>
      <c r="D11" s="668">
        <f>'[11]APPROVED SUPP.BUDGET 1-FY 24-25'!C3864</f>
        <v>271128480.89999998</v>
      </c>
      <c r="E11" s="668">
        <v>0</v>
      </c>
      <c r="F11" s="668">
        <f t="shared" si="0"/>
        <v>324121196.89999998</v>
      </c>
    </row>
    <row r="12" spans="1:6" ht="15.75" x14ac:dyDescent="0.25">
      <c r="A12" s="667" t="s">
        <v>39</v>
      </c>
      <c r="B12" s="668">
        <f>'[11]APPROVED SUPP.BUDGET 1-FY 24-25'!C4236</f>
        <v>18846218.84</v>
      </c>
      <c r="C12" s="669">
        <v>0</v>
      </c>
      <c r="D12" s="668">
        <f>'[11]APPROVED SUPP.BUDGET 1-FY 24-25'!E4335-'[11]APPROVED SUPP.BUDGET 1-FY 24-25'!E4328</f>
        <v>494173299.65999997</v>
      </c>
      <c r="E12" s="668">
        <f>'[11]APPROVED SUPP.BUDGET 1-FY 24-25'!C4328</f>
        <v>265564198.04999995</v>
      </c>
      <c r="F12" s="668">
        <f t="shared" si="0"/>
        <v>778583716.54999995</v>
      </c>
    </row>
    <row r="13" spans="1:6" ht="15.75" x14ac:dyDescent="0.25">
      <c r="A13" s="667" t="s">
        <v>40</v>
      </c>
      <c r="B13" s="668">
        <f>'[11]APPROVED SUPP.BUDGET 1-FY 24-25'!C4645</f>
        <v>27162526.52</v>
      </c>
      <c r="C13" s="669">
        <v>0</v>
      </c>
      <c r="D13" s="668">
        <f>'[11]APPROVED SUPP.BUDGET 1-FY 24-25'!C4743</f>
        <v>517601213.80000013</v>
      </c>
      <c r="E13" s="668">
        <v>0</v>
      </c>
      <c r="F13" s="668">
        <f t="shared" si="0"/>
        <v>544763740.32000017</v>
      </c>
    </row>
    <row r="14" spans="1:6" ht="15.75" x14ac:dyDescent="0.25">
      <c r="A14" s="667" t="s">
        <v>41</v>
      </c>
      <c r="B14" s="668">
        <f>'[11]APPROVED SUPP.BUDGET 1-FY 24-25'!C5019</f>
        <v>45867484.549999997</v>
      </c>
      <c r="C14" s="669">
        <v>0</v>
      </c>
      <c r="D14" s="668">
        <f>'[11]APPROVED SUPP.BUDGET 1-FY 24-25'!C5035</f>
        <v>40250844.340000004</v>
      </c>
      <c r="E14" s="668">
        <v>0</v>
      </c>
      <c r="F14" s="668">
        <f t="shared" si="0"/>
        <v>86118328.890000001</v>
      </c>
    </row>
    <row r="15" spans="1:6" ht="15.75" x14ac:dyDescent="0.25">
      <c r="A15" s="667" t="s">
        <v>42</v>
      </c>
      <c r="B15" s="668">
        <f>'[11]APPROVED SUPP.BUDGET 1-FY 24-25'!C5334</f>
        <v>10877816</v>
      </c>
      <c r="C15" s="669">
        <v>0</v>
      </c>
      <c r="D15" s="668">
        <f>'[11]APPROVED SUPP.BUDGET 1-FY 24-25'!C5337</f>
        <v>0</v>
      </c>
      <c r="E15" s="668">
        <v>0</v>
      </c>
      <c r="F15" s="668">
        <f t="shared" si="0"/>
        <v>10877816</v>
      </c>
    </row>
    <row r="16" spans="1:6" ht="31.5" x14ac:dyDescent="0.25">
      <c r="A16" s="667" t="s">
        <v>43</v>
      </c>
      <c r="B16" s="668">
        <f>'[11]APPROVED SUPP.BUDGET 1-FY 24-25'!C5475</f>
        <v>13668817.6</v>
      </c>
      <c r="C16" s="669">
        <v>0</v>
      </c>
      <c r="D16" s="668">
        <f>'[11]APPROVED SUPP.BUDGET 1-FY 24-25'!C5480</f>
        <v>8953031</v>
      </c>
      <c r="E16" s="668">
        <v>0</v>
      </c>
      <c r="F16" s="668">
        <f t="shared" si="0"/>
        <v>22621848.600000001</v>
      </c>
    </row>
    <row r="17" spans="1:6" ht="15.75" x14ac:dyDescent="0.25">
      <c r="A17" s="667" t="s">
        <v>44</v>
      </c>
      <c r="B17" s="668">
        <f>'[11]APPROVED SUPP.BUDGET 1-FY 24-25'!C5874</f>
        <v>7580960</v>
      </c>
      <c r="C17" s="669">
        <v>0</v>
      </c>
      <c r="D17" s="668">
        <f>'[11]APPROVED SUPP.BUDGET 1-FY 24-25'!C5885</f>
        <v>112459627</v>
      </c>
      <c r="E17" s="668">
        <v>0</v>
      </c>
      <c r="F17" s="668">
        <f t="shared" si="0"/>
        <v>120040587</v>
      </c>
    </row>
    <row r="18" spans="1:6" ht="15.75" x14ac:dyDescent="0.25">
      <c r="A18" s="667" t="s">
        <v>45</v>
      </c>
      <c r="B18" s="668">
        <f>'[11]APPROVED SUPP.BUDGET 1-FY 24-25'!C5963</f>
        <v>5407680</v>
      </c>
      <c r="C18" s="669">
        <v>0</v>
      </c>
      <c r="D18" s="668">
        <f>'[11]APPROVED SUPP.BUDGET 1-FY 24-25'!C5973</f>
        <v>29781066</v>
      </c>
      <c r="E18" s="668">
        <v>0</v>
      </c>
      <c r="F18" s="668">
        <f t="shared" si="0"/>
        <v>35188746</v>
      </c>
    </row>
    <row r="19" spans="1:6" ht="15.75" x14ac:dyDescent="0.25">
      <c r="A19" s="667" t="s">
        <v>46</v>
      </c>
      <c r="B19" s="668">
        <f>'[11]APPROVED SUPP.BUDGET 1-FY 24-25'!C6057</f>
        <v>137864310</v>
      </c>
      <c r="C19" s="669">
        <v>0</v>
      </c>
      <c r="D19" s="668">
        <v>0</v>
      </c>
      <c r="E19" s="668">
        <v>0</v>
      </c>
      <c r="F19" s="668">
        <f t="shared" si="0"/>
        <v>137864310</v>
      </c>
    </row>
    <row r="20" spans="1:6" ht="15.75" x14ac:dyDescent="0.25">
      <c r="A20" s="667" t="s">
        <v>47</v>
      </c>
      <c r="B20" s="668">
        <f>'[11]APPROVED SUPP.BUDGET 1-FY 24-25'!C6131</f>
        <v>627634</v>
      </c>
      <c r="C20" s="669">
        <v>0</v>
      </c>
      <c r="D20" s="668">
        <f>'[11]APPROVED SUPP.BUDGET 1-FY 24-25'!C6140</f>
        <v>37031202</v>
      </c>
      <c r="E20" s="668">
        <v>0</v>
      </c>
      <c r="F20" s="668">
        <f t="shared" si="0"/>
        <v>37658836</v>
      </c>
    </row>
    <row r="21" spans="1:6" ht="15.75" x14ac:dyDescent="0.25">
      <c r="A21" s="667" t="s">
        <v>48</v>
      </c>
      <c r="B21" s="668">
        <f>'[11]APPROVED SUPP.BUDGET 1-FY 24-25'!C6228</f>
        <v>1132905</v>
      </c>
      <c r="C21" s="669">
        <v>0</v>
      </c>
      <c r="D21" s="668">
        <f>'[11]APPROVED SUPP.BUDGET 1-FY 24-25'!C6236</f>
        <v>23223101.699999999</v>
      </c>
      <c r="E21" s="668">
        <v>0</v>
      </c>
      <c r="F21" s="668">
        <f t="shared" si="0"/>
        <v>24356006.699999999</v>
      </c>
    </row>
    <row r="22" spans="1:6" ht="31.5" x14ac:dyDescent="0.25">
      <c r="A22" s="667" t="s">
        <v>49</v>
      </c>
      <c r="B22" s="668">
        <f>'[11]APPROVED SUPP.BUDGET 1-FY 24-25'!C6816</f>
        <v>7334473.5</v>
      </c>
      <c r="C22" s="669"/>
      <c r="D22" s="668">
        <f>'[11]APPROVED SUPP.BUDGET 1-FY 24-25'!E6856</f>
        <v>121188555.84</v>
      </c>
      <c r="E22" s="668">
        <v>0</v>
      </c>
      <c r="F22" s="668">
        <f t="shared" si="0"/>
        <v>128523029.34</v>
      </c>
    </row>
    <row r="23" spans="1:6" ht="15.75" x14ac:dyDescent="0.25">
      <c r="A23" s="666"/>
      <c r="B23" s="670">
        <f>SUM(B3:B22)</f>
        <v>940696905.99000001</v>
      </c>
      <c r="C23" s="670">
        <f t="shared" ref="C23:F23" si="1">SUM(C3:C22)</f>
        <v>0</v>
      </c>
      <c r="D23" s="671">
        <f t="shared" si="1"/>
        <v>2620646057.1244283</v>
      </c>
      <c r="E23" s="671">
        <f t="shared" si="1"/>
        <v>495587592.04999995</v>
      </c>
      <c r="F23" s="671">
        <f t="shared" si="1"/>
        <v>4056930555.1644282</v>
      </c>
    </row>
    <row r="25" spans="1:6" x14ac:dyDescent="0.25">
      <c r="D25" s="673"/>
    </row>
    <row r="26" spans="1:6" x14ac:dyDescent="0.25">
      <c r="D26" s="673"/>
      <c r="F26" s="673"/>
    </row>
    <row r="28" spans="1:6" x14ac:dyDescent="0.25">
      <c r="F28" s="673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20" workbookViewId="0">
      <selection activeCell="G16" sqref="G16"/>
    </sheetView>
  </sheetViews>
  <sheetFormatPr defaultRowHeight="30.75" x14ac:dyDescent="0.45"/>
  <cols>
    <col min="1" max="1" width="41.7109375" style="660" customWidth="1"/>
    <col min="2" max="2" width="17.140625" style="661" customWidth="1"/>
    <col min="3" max="3" width="16.85546875" style="661" customWidth="1"/>
    <col min="4" max="4" width="13.85546875" style="661" customWidth="1"/>
    <col min="5" max="5" width="14.42578125" style="661" customWidth="1"/>
    <col min="6" max="6" width="15.140625" style="661" customWidth="1"/>
  </cols>
  <sheetData>
    <row r="1" spans="1:6" ht="15" x14ac:dyDescent="0.25">
      <c r="A1" s="702" t="s">
        <v>2205</v>
      </c>
      <c r="B1" s="702"/>
      <c r="C1" s="702"/>
      <c r="D1" s="702"/>
      <c r="E1" s="702"/>
      <c r="F1" s="702"/>
    </row>
    <row r="2" spans="1:6" ht="25.5" x14ac:dyDescent="0.25">
      <c r="A2" s="650" t="s">
        <v>2206</v>
      </c>
      <c r="B2" s="650" t="s">
        <v>2207</v>
      </c>
      <c r="C2" s="650" t="s">
        <v>2208</v>
      </c>
      <c r="D2" s="650" t="s">
        <v>2209</v>
      </c>
      <c r="E2" s="650" t="s">
        <v>2210</v>
      </c>
      <c r="F2" s="651" t="s">
        <v>2211</v>
      </c>
    </row>
    <row r="3" spans="1:6" ht="15" x14ac:dyDescent="0.25">
      <c r="A3" s="652" t="s">
        <v>30</v>
      </c>
      <c r="B3" s="653">
        <f>'[12]SUPP. BUDGET NO1 FY2024-2025'!L59</f>
        <v>191827566.73545277</v>
      </c>
      <c r="C3" s="653">
        <f>'[12]SUPP. BUDGET NO1 FY2024-2025'!L428</f>
        <v>730188652.44770873</v>
      </c>
      <c r="D3" s="653">
        <f>'[12]SUPP. BUDGET NO1 FY2024-2025'!L430</f>
        <v>922016219.1831615</v>
      </c>
      <c r="E3" s="653">
        <f>'[12]SUPP. BUDGET NO1 FY2024-2025'!L432</f>
        <v>27557018.600000001</v>
      </c>
      <c r="F3" s="653">
        <f>D3+E3</f>
        <v>949573237.78316152</v>
      </c>
    </row>
    <row r="4" spans="1:6" ht="15" x14ac:dyDescent="0.25">
      <c r="A4" s="652" t="s">
        <v>31</v>
      </c>
      <c r="B4" s="653">
        <f>'[12]SUPP. BUDGET NO1 FY2024-2025'!L438</f>
        <v>141138616.48392117</v>
      </c>
      <c r="C4" s="653">
        <f>'[12]SUPP. BUDGET NO1 FY2024-2025'!L828</f>
        <v>53968019</v>
      </c>
      <c r="D4" s="653">
        <f>'[12]SUPP. BUDGET NO1 FY2024-2025'!L830</f>
        <v>195106635.48392117</v>
      </c>
      <c r="E4" s="653">
        <f>'[12]SUPP. BUDGET NO1 FY2024-2025'!L832</f>
        <v>428018961.67000002</v>
      </c>
      <c r="F4" s="653">
        <f>'[12]SUPP. BUDGET NO1 FY2024-2025'!L834</f>
        <v>623125597.15392113</v>
      </c>
    </row>
    <row r="5" spans="1:6" ht="15" x14ac:dyDescent="0.25">
      <c r="A5" s="652" t="s">
        <v>32</v>
      </c>
      <c r="B5" s="653">
        <f>'[12]SUPP. BUDGET NO1 FY2024-2025'!L838</f>
        <v>29439456.509399109</v>
      </c>
      <c r="C5" s="653">
        <f>'[12]SUPP. BUDGET NO1 FY2024-2025'!L1092</f>
        <v>102081445.90000001</v>
      </c>
      <c r="D5" s="653">
        <f>'[12]SUPP. BUDGET NO1 FY2024-2025'!L1094</f>
        <v>131520902.40939911</v>
      </c>
      <c r="E5" s="653">
        <f>'[12]SUPP. BUDGET NO1 FY2024-2025'!L1096</f>
        <v>637612247.25</v>
      </c>
      <c r="F5" s="653">
        <f>'[12]SUPP. BUDGET NO1 FY2024-2025'!L1098</f>
        <v>769133149.65939915</v>
      </c>
    </row>
    <row r="6" spans="1:6" ht="15" x14ac:dyDescent="0.25">
      <c r="A6" s="652" t="s">
        <v>2212</v>
      </c>
      <c r="B6" s="653">
        <f>'[12]SUPP. BUDGET NO1 FY2024-2025'!L1102</f>
        <v>1799738514.2409661</v>
      </c>
      <c r="C6" s="653">
        <f>'[12]SUPP. BUDGET NO1 FY2024-2025'!L2181</f>
        <v>1253159931.4200001</v>
      </c>
      <c r="D6" s="653">
        <f>'[12]SUPP. BUDGET NO1 FY2024-2025'!L2183</f>
        <v>3057898445.6609659</v>
      </c>
      <c r="E6" s="653">
        <f>'[12]SUPP. BUDGET NO1 FY2024-2025'!L2185</f>
        <v>337105406.36000001</v>
      </c>
      <c r="F6" s="653">
        <f>'[12]SUPP. BUDGET NO1 FY2024-2025'!L2187</f>
        <v>3395003852.0209661</v>
      </c>
    </row>
    <row r="7" spans="1:6" ht="15" x14ac:dyDescent="0.25">
      <c r="A7" s="652" t="s">
        <v>34</v>
      </c>
      <c r="B7" s="653">
        <f>'[12]SUPP. BUDGET NO1 FY2024-2025'!L2509</f>
        <v>308612771.20000005</v>
      </c>
      <c r="C7" s="653">
        <f>'[12]SUPP. BUDGET NO1 FY2024-2025'!L2511</f>
        <v>491281224</v>
      </c>
      <c r="D7" s="653">
        <f>'[12]SUPP. BUDGET NO1 FY2024-2025'!L2513</f>
        <v>799893995.20000005</v>
      </c>
      <c r="E7" s="653">
        <f>'[12]SUPP. BUDGET NO1 FY2024-2025'!L2515</f>
        <v>439415653.58442831</v>
      </c>
      <c r="F7" s="653">
        <f>'[12]SUPP. BUDGET NO1 FY2024-2025'!L2517</f>
        <v>1239309648.7844284</v>
      </c>
    </row>
    <row r="8" spans="1:6" ht="15" x14ac:dyDescent="0.25">
      <c r="A8" s="652" t="s">
        <v>35</v>
      </c>
      <c r="B8" s="653">
        <f>'[12]SUPP. BUDGET NO1 FY2024-2025'!L3100</f>
        <v>39847363.075636379</v>
      </c>
      <c r="C8" s="653">
        <f>'[12]SUPP. BUDGET NO1 FY2024-2025'!L3102</f>
        <v>75613734.599999994</v>
      </c>
      <c r="D8" s="653">
        <f>'[12]SUPP. BUDGET NO1 FY2024-2025'!L3104</f>
        <v>115461097.67563638</v>
      </c>
      <c r="E8" s="653">
        <f>'[12]SUPP. BUDGET NO1 FY2024-2025'!L3106</f>
        <v>630470389.75999999</v>
      </c>
      <c r="F8" s="653">
        <f>'[12]SUPP. BUDGET NO1 FY2024-2025'!L3108</f>
        <v>745931487.4356364</v>
      </c>
    </row>
    <row r="9" spans="1:6" ht="15" customHeight="1" x14ac:dyDescent="0.25">
      <c r="A9" s="652" t="s">
        <v>36</v>
      </c>
      <c r="B9" s="653">
        <f>'[12]SUPP. BUDGET NO1 FY2024-2025'!L3409</f>
        <v>39180226.9804428</v>
      </c>
      <c r="C9" s="653">
        <f>'[12]SUPP. BUDGET NO1 FY2024-2025'!L3411</f>
        <v>86944636</v>
      </c>
      <c r="D9" s="653">
        <f>'[12]SUPP. BUDGET NO1 FY2024-2025'!L3413</f>
        <v>126124862.98044279</v>
      </c>
      <c r="E9" s="653">
        <f>'[12]SUPP. BUDGET NO1 FY2024-2025'!L3415</f>
        <v>304110941.65999997</v>
      </c>
      <c r="F9" s="653">
        <f>'[12]SUPP. BUDGET NO1 FY2024-2025'!L3417</f>
        <v>430235804.64044273</v>
      </c>
    </row>
    <row r="10" spans="1:6" ht="15" x14ac:dyDescent="0.25">
      <c r="A10" s="652" t="s">
        <v>37</v>
      </c>
      <c r="B10" s="653">
        <f>'[12]SUPP. BUDGET NO1 FY2024-2025'!L3666</f>
        <v>74462090.9294319</v>
      </c>
      <c r="C10" s="653">
        <f>'[12]SUPP. BUDGET NO1 FY2024-2025'!L3668</f>
        <v>89505337.170000002</v>
      </c>
      <c r="D10" s="653">
        <f>'[12]SUPP. BUDGET NO1 FY2024-2025'!L3670</f>
        <v>163967428.0994319</v>
      </c>
      <c r="E10" s="653">
        <f>'[12]SUPP. BUDGET NO1 FY2024-2025'!L3672</f>
        <v>0</v>
      </c>
      <c r="F10" s="653">
        <f>'[12]SUPP. BUDGET NO1 FY2024-2025'!L3674</f>
        <v>163967428.0994319</v>
      </c>
    </row>
    <row r="11" spans="1:6" ht="15" x14ac:dyDescent="0.25">
      <c r="A11" s="652" t="s">
        <v>38</v>
      </c>
      <c r="B11" s="653">
        <f>'[12]SUPP. BUDGET NO1 FY2024-2025'!L4098</f>
        <v>645483711.69505835</v>
      </c>
      <c r="C11" s="653">
        <f>'[12]SUPP. BUDGET NO1 FY2024-2025'!L4100</f>
        <v>657898673</v>
      </c>
      <c r="D11" s="653">
        <f>'[12]SUPP. BUDGET NO1 FY2024-2025'!L4102</f>
        <v>1303382384.6950583</v>
      </c>
      <c r="E11" s="653">
        <f>'[12]SUPP. BUDGET NO1 FY2024-2025'!L4104</f>
        <v>427390360.89999998</v>
      </c>
      <c r="F11" s="653">
        <f>'[12]SUPP. BUDGET NO1 FY2024-2025'!L4106</f>
        <v>1730772745.5950584</v>
      </c>
    </row>
    <row r="12" spans="1:6" ht="15" x14ac:dyDescent="0.25">
      <c r="A12" s="652" t="s">
        <v>39</v>
      </c>
      <c r="B12" s="653">
        <f>'[12]SUPP. BUDGET NO1 FY2024-2025'!L4481</f>
        <v>47819743.891326748</v>
      </c>
      <c r="C12" s="653">
        <f>'[12]SUPP. BUDGET NO1 FY2024-2025'!L4483</f>
        <v>95471501.840000004</v>
      </c>
      <c r="D12" s="653">
        <f>'[12]SUPP. BUDGET NO1 FY2024-2025'!L4485</f>
        <v>143291245.73132676</v>
      </c>
      <c r="E12" s="653">
        <f>'[12]SUPP. BUDGET NO1 FY2024-2025'!L4487</f>
        <v>1935539951.71</v>
      </c>
      <c r="F12" s="653">
        <f>'[12]SUPP. BUDGET NO1 FY2024-2025'!L4489</f>
        <v>2078831197.4413269</v>
      </c>
    </row>
    <row r="13" spans="1:6" ht="15" x14ac:dyDescent="0.25">
      <c r="A13" s="652" t="s">
        <v>40</v>
      </c>
      <c r="B13" s="653">
        <f>'[12]SUPP. BUDGET NO1 FY2024-2025'!L4883</f>
        <v>57482129.143061042</v>
      </c>
      <c r="C13" s="653">
        <f>'[12]SUPP. BUDGET NO1 FY2024-2025'!L4885</f>
        <v>123195967.12</v>
      </c>
      <c r="D13" s="653">
        <f>'[12]SUPP. BUDGET NO1 FY2024-2025'!L4887</f>
        <v>180678096.26306105</v>
      </c>
      <c r="E13" s="653">
        <f>'[12]SUPP. BUDGET NO1 FY2024-2025'!L4889</f>
        <v>1078912720.8000002</v>
      </c>
      <c r="F13" s="653">
        <f>'[12]SUPP. BUDGET NO1 FY2024-2025'!L4891</f>
        <v>1259590817.0630612</v>
      </c>
    </row>
    <row r="14" spans="1:6" ht="15" x14ac:dyDescent="0.25">
      <c r="A14" s="652" t="s">
        <v>41</v>
      </c>
      <c r="B14" s="653">
        <f>'[12]SUPP. BUDGET NO1 FY2024-2025'!L5204</f>
        <v>25481816.892221827</v>
      </c>
      <c r="C14" s="653">
        <f>'[12]SUPP. BUDGET NO1 FY2024-2025'!L5206</f>
        <v>80737845.549999997</v>
      </c>
      <c r="D14" s="653">
        <f>'[12]SUPP. BUDGET NO1 FY2024-2025'!L5208</f>
        <v>106219662.44222182</v>
      </c>
      <c r="E14" s="653">
        <f>'[12]SUPP. BUDGET NO1 FY2024-2025'!L5210</f>
        <v>43050844.340000004</v>
      </c>
      <c r="F14" s="653">
        <f>'[12]SUPP. BUDGET NO1 FY2024-2025'!L5212</f>
        <v>149270506.78222182</v>
      </c>
    </row>
    <row r="15" spans="1:6" ht="15" x14ac:dyDescent="0.25">
      <c r="A15" s="652" t="s">
        <v>42</v>
      </c>
      <c r="B15" s="653">
        <f>'[12]SUPP. BUDGET NO1 FY2024-2025'!L5390</f>
        <v>33018285.535594966</v>
      </c>
      <c r="C15" s="653">
        <f>'[12]SUPP. BUDGET NO1 FY2024-2025'!L5392</f>
        <v>52009694</v>
      </c>
      <c r="D15" s="653">
        <f>'[12]SUPP. BUDGET NO1 FY2024-2025'!L5394</f>
        <v>85027979.53559497</v>
      </c>
      <c r="E15" s="653">
        <f>'[12]SUPP. BUDGET NO1 FY2024-2025'!L5396</f>
        <v>15000000</v>
      </c>
      <c r="F15" s="653">
        <f>'[12]SUPP. BUDGET NO1 FY2024-2025'!L5398</f>
        <v>100027979.53559497</v>
      </c>
    </row>
    <row r="16" spans="1:6" ht="15" x14ac:dyDescent="0.25">
      <c r="A16" s="652" t="s">
        <v>43</v>
      </c>
      <c r="B16" s="653">
        <f>'[12]SUPP. BUDGET NO1 FY2024-2025'!L5776</f>
        <v>201176389.53360096</v>
      </c>
      <c r="C16" s="653">
        <f>'[12]SUPP. BUDGET NO1 FY2024-2025'!L5778</f>
        <v>124832283.59999999</v>
      </c>
      <c r="D16" s="653">
        <f>'[12]SUPP. BUDGET NO1 FY2024-2025'!L5780</f>
        <v>326008673.13360095</v>
      </c>
      <c r="E16" s="653">
        <f>'[12]SUPP. BUDGET NO1 FY2024-2025'!L5782</f>
        <v>0</v>
      </c>
      <c r="F16" s="653">
        <f>'[12]SUPP. BUDGET NO1 FY2024-2025'!L5784</f>
        <v>326008673.13360095</v>
      </c>
    </row>
    <row r="17" spans="1:6" ht="15" x14ac:dyDescent="0.25">
      <c r="A17" s="652" t="s">
        <v>44</v>
      </c>
      <c r="B17" s="653">
        <f>'[12]SUPP. BUDGET NO1 FY2024-2025'!L5789</f>
        <v>4336729.5458486266</v>
      </c>
      <c r="C17" s="653">
        <f>'[12]SUPP. BUDGET NO1 FY2024-2025'!L5794</f>
        <v>40163472</v>
      </c>
      <c r="D17" s="653">
        <f>'[12]SUPP. BUDGET NO1 FY2024-2025'!L5876</f>
        <v>44500201.545848623</v>
      </c>
      <c r="E17" s="653">
        <f>'[12]SUPP. BUDGET NO1 FY2024-2025'!L5892</f>
        <v>112459627</v>
      </c>
      <c r="F17" s="653">
        <f>'[12]SUPP. BUDGET NO1 FY2024-2025'!L5894</f>
        <v>156959828.54584861</v>
      </c>
    </row>
    <row r="18" spans="1:6" ht="15" x14ac:dyDescent="0.25">
      <c r="A18" s="652" t="s">
        <v>45</v>
      </c>
      <c r="B18" s="653">
        <f>'[12]SUPP. BUDGET NO1 FY2024-2025'!L5898</f>
        <v>6397893.1379470136</v>
      </c>
      <c r="C18" s="653">
        <f>'[12]SUPP. BUDGET NO1 FY2024-2025'!L5903</f>
        <v>49034608.369999997</v>
      </c>
      <c r="D18" s="653">
        <f>'[12]SUPP. BUDGET NO1 FY2024-2025'!L5966</f>
        <v>55432501.507947013</v>
      </c>
      <c r="E18" s="653">
        <f>'[12]SUPP. BUDGET NO1 FY2024-2025'!L5990</f>
        <v>118781066</v>
      </c>
      <c r="F18" s="653">
        <f>'[12]SUPP. BUDGET NO1 FY2024-2025'!L5992</f>
        <v>174213567.50794703</v>
      </c>
    </row>
    <row r="19" spans="1:6" ht="15" x14ac:dyDescent="0.25">
      <c r="A19" s="652" t="s">
        <v>46</v>
      </c>
      <c r="B19" s="653">
        <f>'[12]SUPP. BUDGET NO1 FY2024-2025'!L5996</f>
        <v>12384501.689920196</v>
      </c>
      <c r="C19" s="653">
        <f>'[12]SUPP. BUDGET NO1 FY2024-2025'!L6001</f>
        <v>185748568</v>
      </c>
      <c r="D19" s="653">
        <f>'[12]SUPP. BUDGET NO1 FY2024-2025'!L6059</f>
        <v>198133069.68992019</v>
      </c>
      <c r="E19" s="653">
        <f>'[12]SUPP. BUDGET NO1 FY2024-2025'!L6061</f>
        <v>0</v>
      </c>
      <c r="F19" s="653">
        <f>'[12]SUPP. BUDGET NO1 FY2024-2025'!L6064</f>
        <v>198133069.68992019</v>
      </c>
    </row>
    <row r="20" spans="1:6" ht="15" x14ac:dyDescent="0.25">
      <c r="A20" s="652" t="s">
        <v>47</v>
      </c>
      <c r="B20" s="653">
        <f>'[12]SUPP. BUDGET NO1 FY2024-2025'!L6069</f>
        <v>1471950.5990159102</v>
      </c>
      <c r="C20" s="653">
        <f>'[12]SUPP. BUDGET NO1 FY2024-2025'!L6074</f>
        <v>21938725</v>
      </c>
      <c r="D20" s="653">
        <f>'[12]SUPP. BUDGET NO1 FY2024-2025'!L6133</f>
        <v>23410675.59901591</v>
      </c>
      <c r="E20" s="653">
        <f>'[12]SUPP. BUDGET NO1 FY2024-2025'!L6153</f>
        <v>62531202</v>
      </c>
      <c r="F20" s="653">
        <f>'[12]SUPP. BUDGET NO1 FY2024-2025'!L6155</f>
        <v>85941877.599015906</v>
      </c>
    </row>
    <row r="21" spans="1:6" ht="15" x14ac:dyDescent="0.25">
      <c r="A21" s="652" t="s">
        <v>48</v>
      </c>
      <c r="B21" s="653">
        <f>'[12]SUPP. BUDGET NO1 FY2024-2025'!L6161</f>
        <v>1471950.5990159095</v>
      </c>
      <c r="C21" s="653">
        <f>'[12]SUPP. BUDGET NO1 FY2024-2025'!L6166</f>
        <v>22715264</v>
      </c>
      <c r="D21" s="653">
        <f>'[12]SUPP. BUDGET NO1 FY2024-2025'!L6230</f>
        <v>24187214.59901591</v>
      </c>
      <c r="E21" s="653">
        <f>'[12]SUPP. BUDGET NO1 FY2024-2025'!L6250</f>
        <v>57723101.700000003</v>
      </c>
      <c r="F21" s="653">
        <f>'[12]SUPP. BUDGET NO1 FY2024-2025'!L6252</f>
        <v>81910316.299015909</v>
      </c>
    </row>
    <row r="22" spans="1:6" ht="15" customHeight="1" x14ac:dyDescent="0.25">
      <c r="A22" s="652" t="s">
        <v>49</v>
      </c>
      <c r="B22" s="653">
        <v>0</v>
      </c>
      <c r="C22" s="653">
        <f>'[12]SUPP. BUDGET NO1 FY2024-2025'!L6943</f>
        <v>112544685</v>
      </c>
      <c r="D22" s="653">
        <f>'[12]SUPP. BUDGET NO1 FY2024-2025'!L6945</f>
        <v>112544685</v>
      </c>
      <c r="E22" s="653">
        <f>'[12]SUPP. BUDGET NO1 FY2024-2025'!L6947</f>
        <v>268733380.84000003</v>
      </c>
      <c r="F22" s="653">
        <f>'[12]SUPP. BUDGET NO1 FY2024-2025'!L6949</f>
        <v>381278065.84000003</v>
      </c>
    </row>
    <row r="23" spans="1:6" ht="15" x14ac:dyDescent="0.25">
      <c r="A23" s="654" t="s">
        <v>50</v>
      </c>
      <c r="B23" s="655">
        <f>SUM(B3:B22)</f>
        <v>3660771708.4178619</v>
      </c>
      <c r="C23" s="655">
        <f>SUM(C3:C22)</f>
        <v>4449034268.0177088</v>
      </c>
      <c r="D23" s="655">
        <f>SUM(D3:D22)</f>
        <v>8114805976.4355726</v>
      </c>
      <c r="E23" s="655">
        <f>SUM(E3:E22)</f>
        <v>6924412874.1744289</v>
      </c>
      <c r="F23" s="655">
        <f>SUM(F3:F22)</f>
        <v>15039218850.610001</v>
      </c>
    </row>
    <row r="24" spans="1:6" ht="15" x14ac:dyDescent="0.25">
      <c r="A24" s="656" t="s">
        <v>2213</v>
      </c>
      <c r="B24" s="657">
        <f>B23/F23*100</f>
        <v>24.3415016749316</v>
      </c>
      <c r="C24" s="658">
        <f>C23/F23*100</f>
        <v>29.582881346508589</v>
      </c>
      <c r="D24" s="657">
        <f>D23/F23*100</f>
        <v>53.957629429047316</v>
      </c>
      <c r="E24" s="657">
        <f>E23/F23*100</f>
        <v>46.042370570952698</v>
      </c>
      <c r="F24" s="659">
        <f>F23/F23*100</f>
        <v>100</v>
      </c>
    </row>
    <row r="26" spans="1:6" x14ac:dyDescent="0.45">
      <c r="F26" s="662">
        <f>'[12]SUPP. BUDGET NO1 FY2024-2025'!L30</f>
        <v>15039218850.610001</v>
      </c>
    </row>
    <row r="27" spans="1:6" x14ac:dyDescent="0.45">
      <c r="E27" s="663"/>
    </row>
    <row r="28" spans="1:6" x14ac:dyDescent="0.45">
      <c r="F28" s="664">
        <f>F26-F23</f>
        <v>0</v>
      </c>
    </row>
    <row r="30" spans="1:6" x14ac:dyDescent="0.45">
      <c r="E30" s="663"/>
      <c r="F30" s="66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APPROVED SUPP.BUDGET 1-FY 24-25</vt:lpstr>
      <vt:lpstr>COMMITMENTS</vt:lpstr>
      <vt:lpstr>BUDGET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2025-02-12T16:01:14Z</dcterms:modified>
</cp:coreProperties>
</file>